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7755" windowWidth="15195" windowHeight="9720" firstSheet="2" activeTab="3"/>
  </bookViews>
  <sheets>
    <sheet name="Plan2" sheetId="23" state="hidden" r:id="rId1"/>
    <sheet name="2008" sheetId="31" state="hidden" r:id="rId2"/>
    <sheet name="011-2012" sheetId="30" r:id="rId3"/>
    <sheet name="Conv 18-2017" sheetId="19" r:id="rId4"/>
    <sheet name="w28" sheetId="29" state="hidden" r:id="rId5"/>
    <sheet name="PRESTAÇÃO CONV 030-08" sheetId="21" state="hidden" r:id="rId6"/>
  </sheets>
  <definedNames>
    <definedName name="_xlnm.Print_Area" localSheetId="2">'011-2012'!$A$1:$H$70</definedName>
    <definedName name="_xlnm.Print_Area" localSheetId="5">'PRESTAÇÃO CONV 030-08'!$A$1:$I$26</definedName>
    <definedName name="_xlnm.Print_Titles" localSheetId="2">'011-2012'!$1:$6</definedName>
    <definedName name="_xlnm.Print_Titles" localSheetId="3">'Conv 18-2017'!$1:$5</definedName>
  </definedNames>
  <calcPr calcId="124519"/>
</workbook>
</file>

<file path=xl/calcChain.xml><?xml version="1.0" encoding="utf-8"?>
<calcChain xmlns="http://schemas.openxmlformats.org/spreadsheetml/2006/main">
  <c r="J10" i="30"/>
  <c r="C61" i="31"/>
  <c r="F13" i="19"/>
  <c r="F6"/>
  <c r="C70" i="30"/>
  <c r="G33" l="1"/>
  <c r="G63"/>
  <c r="G52"/>
  <c r="G7"/>
  <c r="F63"/>
  <c r="F28"/>
  <c r="F15"/>
  <c r="F7"/>
  <c r="C18" i="19"/>
  <c r="C17"/>
  <c r="C55" i="30"/>
  <c r="F52" s="1"/>
  <c r="C54"/>
  <c r="C42"/>
  <c r="F40" s="1"/>
  <c r="G40" l="1"/>
  <c r="F70"/>
  <c r="B197" i="21"/>
  <c r="B469"/>
  <c r="B455"/>
  <c r="B441"/>
  <c r="B427"/>
  <c r="B413"/>
  <c r="B385"/>
  <c r="G385"/>
  <c r="B399"/>
  <c r="E371"/>
  <c r="G371" s="1"/>
  <c r="G62"/>
  <c r="B371"/>
  <c r="B357"/>
  <c r="B343"/>
  <c r="B329"/>
  <c r="B315"/>
  <c r="E315"/>
  <c r="B288"/>
  <c r="B301"/>
  <c r="B275"/>
  <c r="B262"/>
  <c r="B249"/>
  <c r="B236"/>
  <c r="B223"/>
  <c r="E197"/>
  <c r="E210"/>
  <c r="B210"/>
  <c r="B184"/>
  <c r="B171"/>
  <c r="B158"/>
  <c r="B145"/>
  <c r="B132"/>
  <c r="B120"/>
  <c r="B108"/>
  <c r="B96"/>
  <c r="B84"/>
  <c r="E84"/>
  <c r="N40"/>
  <c r="P40" s="1"/>
  <c r="E132"/>
  <c r="E470" s="1"/>
  <c r="E120"/>
  <c r="E108"/>
  <c r="E96"/>
  <c r="E469"/>
  <c r="E455"/>
  <c r="N63"/>
  <c r="G40"/>
  <c r="K40"/>
  <c r="V71"/>
  <c r="O32"/>
  <c r="O33" s="1"/>
  <c r="O34"/>
  <c r="O35" s="1"/>
  <c r="O36" s="1"/>
  <c r="O37" s="1"/>
  <c r="O38" s="1"/>
  <c r="O39" s="1"/>
  <c r="O40" s="1"/>
  <c r="O41" s="1"/>
  <c r="R74"/>
  <c r="E18"/>
  <c r="E17"/>
  <c r="E11"/>
  <c r="B70"/>
  <c r="B471" s="1"/>
  <c r="D70"/>
  <c r="E9" s="1"/>
  <c r="G12" s="1"/>
  <c r="J70"/>
  <c r="G69"/>
  <c r="N69"/>
  <c r="N68"/>
  <c r="N67"/>
  <c r="E20"/>
  <c r="Y40"/>
  <c r="H68"/>
  <c r="K68" s="1"/>
  <c r="H67"/>
  <c r="H65"/>
  <c r="K65" s="1"/>
  <c r="H62"/>
  <c r="K62" s="1"/>
  <c r="H61"/>
  <c r="H60"/>
  <c r="H59"/>
  <c r="H58"/>
  <c r="H47"/>
  <c r="K47" s="1"/>
  <c r="F70"/>
  <c r="G67"/>
  <c r="L70"/>
  <c r="H69"/>
  <c r="T69"/>
  <c r="T68"/>
  <c r="E441"/>
  <c r="T67"/>
  <c r="N66"/>
  <c r="T66"/>
  <c r="E427"/>
  <c r="T65"/>
  <c r="N65"/>
  <c r="E413"/>
  <c r="T64"/>
  <c r="N64"/>
  <c r="V64"/>
  <c r="E399"/>
  <c r="E385"/>
  <c r="V62"/>
  <c r="E357"/>
  <c r="V61"/>
  <c r="E343"/>
  <c r="V60"/>
  <c r="E329"/>
  <c r="I59"/>
  <c r="G59"/>
  <c r="V58"/>
  <c r="V57"/>
  <c r="E301"/>
  <c r="V56"/>
  <c r="E288"/>
  <c r="E275"/>
  <c r="V55"/>
  <c r="V52"/>
  <c r="V54"/>
  <c r="V70" s="1"/>
  <c r="E262"/>
  <c r="N51"/>
  <c r="E249"/>
  <c r="E236"/>
  <c r="E223"/>
  <c r="N50"/>
  <c r="E49"/>
  <c r="N49"/>
  <c r="P49" s="1"/>
  <c r="R49" s="1"/>
  <c r="E184"/>
  <c r="G48"/>
  <c r="K48" s="1"/>
  <c r="E171"/>
  <c r="E158"/>
  <c r="E145"/>
  <c r="E47"/>
  <c r="N62"/>
  <c r="N61"/>
  <c r="N60"/>
  <c r="N59"/>
  <c r="N58"/>
  <c r="N57"/>
  <c r="N56"/>
  <c r="N55"/>
  <c r="N54"/>
  <c r="N53"/>
  <c r="P53" s="1"/>
  <c r="R53" s="1"/>
  <c r="N52"/>
  <c r="N44"/>
  <c r="N43"/>
  <c r="N42"/>
  <c r="G68"/>
  <c r="G66"/>
  <c r="K66"/>
  <c r="G65"/>
  <c r="G64"/>
  <c r="P64" s="1"/>
  <c r="G63"/>
  <c r="P63"/>
  <c r="R63" s="1"/>
  <c r="G61"/>
  <c r="G60"/>
  <c r="G58"/>
  <c r="G57"/>
  <c r="K57" s="1"/>
  <c r="G56"/>
  <c r="G55"/>
  <c r="K55" s="1"/>
  <c r="G54"/>
  <c r="K54" s="1"/>
  <c r="G53"/>
  <c r="G52"/>
  <c r="K52"/>
  <c r="G51"/>
  <c r="K51" s="1"/>
  <c r="G50"/>
  <c r="K50" s="1"/>
  <c r="E46"/>
  <c r="G46" s="1"/>
  <c r="K46" s="1"/>
  <c r="E45"/>
  <c r="G44"/>
  <c r="P44" s="1"/>
  <c r="R44" s="1"/>
  <c r="P39"/>
  <c r="R39" s="1"/>
  <c r="P38"/>
  <c r="R38"/>
  <c r="P37"/>
  <c r="R37" s="1"/>
  <c r="P36"/>
  <c r="R36"/>
  <c r="P35"/>
  <c r="R35" s="1"/>
  <c r="P34"/>
  <c r="R34"/>
  <c r="P33"/>
  <c r="R33" s="1"/>
  <c r="P32"/>
  <c r="R32"/>
  <c r="N41"/>
  <c r="G43"/>
  <c r="K43" s="1"/>
  <c r="G42"/>
  <c r="G41"/>
  <c r="K41" s="1"/>
  <c r="F55" i="23"/>
  <c r="N48" i="21"/>
  <c r="P48" s="1"/>
  <c r="R48" s="1"/>
  <c r="K64"/>
  <c r="K60"/>
  <c r="P67"/>
  <c r="Q67" s="1"/>
  <c r="G49"/>
  <c r="Q64"/>
  <c r="P61"/>
  <c r="R61" s="1"/>
  <c r="E6"/>
  <c r="I70"/>
  <c r="V59"/>
  <c r="V72"/>
  <c r="T70"/>
  <c r="K49"/>
  <c r="P50"/>
  <c r="R50" s="1"/>
  <c r="P57"/>
  <c r="R57" s="1"/>
  <c r="K67"/>
  <c r="P60"/>
  <c r="R60"/>
  <c r="P68"/>
  <c r="Q68" s="1"/>
  <c r="P52"/>
  <c r="R52" s="1"/>
  <c r="P62"/>
  <c r="R62" s="1"/>
  <c r="P66"/>
  <c r="Q66" s="1"/>
  <c r="K53"/>
  <c r="K63"/>
  <c r="G47"/>
  <c r="P47" s="1"/>
  <c r="R47" s="1"/>
  <c r="E70"/>
  <c r="K61"/>
  <c r="K44"/>
  <c r="P43"/>
  <c r="R43" s="1"/>
  <c r="N47"/>
  <c r="R40" l="1"/>
  <c r="K42"/>
  <c r="O42" s="1"/>
  <c r="O43" s="1"/>
  <c r="O44" s="1"/>
  <c r="P42"/>
  <c r="R42" s="1"/>
  <c r="P58"/>
  <c r="R58" s="1"/>
  <c r="K58"/>
  <c r="K59"/>
  <c r="P59"/>
  <c r="R59" s="1"/>
  <c r="K56"/>
  <c r="P56"/>
  <c r="R56" s="1"/>
  <c r="K69"/>
  <c r="Z69" s="1"/>
  <c r="P69"/>
  <c r="Q69" s="1"/>
  <c r="P54"/>
  <c r="R54" s="1"/>
  <c r="P65"/>
  <c r="Q65" s="1"/>
  <c r="Q70" s="1"/>
  <c r="B470"/>
  <c r="F471" s="1"/>
  <c r="N45"/>
  <c r="G45"/>
  <c r="P45" s="1"/>
  <c r="R45" s="1"/>
  <c r="H70"/>
  <c r="D71" s="1"/>
  <c r="P41"/>
  <c r="R41" s="1"/>
  <c r="P51"/>
  <c r="R51" s="1"/>
  <c r="B71"/>
  <c r="N46"/>
  <c r="P46" s="1"/>
  <c r="R46" s="1"/>
  <c r="P55"/>
  <c r="R55" s="1"/>
  <c r="F18" i="19" l="1"/>
  <c r="R70" i="21"/>
  <c r="R71" s="1"/>
  <c r="B472"/>
  <c r="P70"/>
  <c r="N70"/>
  <c r="G70"/>
  <c r="K45"/>
  <c r="K70" s="1"/>
  <c r="T71"/>
  <c r="T72" s="1"/>
  <c r="E15" l="1"/>
  <c r="R73"/>
  <c r="R75" s="1"/>
  <c r="S75" s="1"/>
  <c r="O45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Q77" l="1"/>
  <c r="Z71"/>
  <c r="Z72" s="1"/>
  <c r="Z70"/>
</calcChain>
</file>

<file path=xl/sharedStrings.xml><?xml version="1.0" encoding="utf-8"?>
<sst xmlns="http://schemas.openxmlformats.org/spreadsheetml/2006/main" count="4698" uniqueCount="1136">
  <si>
    <t>TOTAL</t>
  </si>
  <si>
    <t xml:space="preserve">ABRIL/2009     </t>
  </si>
  <si>
    <t xml:space="preserve">MAIO/2009      </t>
  </si>
  <si>
    <t xml:space="preserve">MES 07/09      </t>
  </si>
  <si>
    <t xml:space="preserve">08/2009        </t>
  </si>
  <si>
    <t xml:space="preserve">SETEMBRO/2009  </t>
  </si>
  <si>
    <t xml:space="preserve">OUTUBRO/2009   </t>
  </si>
  <si>
    <t xml:space="preserve">01/2010        </t>
  </si>
  <si>
    <t xml:space="preserve">02/2010        </t>
  </si>
  <si>
    <t xml:space="preserve">03/2010        </t>
  </si>
  <si>
    <t xml:space="preserve">04/10          </t>
  </si>
  <si>
    <t xml:space="preserve">05/10          </t>
  </si>
  <si>
    <t xml:space="preserve">06/10          </t>
  </si>
  <si>
    <t xml:space="preserve">08/2010        </t>
  </si>
  <si>
    <t xml:space="preserve">09/10          </t>
  </si>
  <si>
    <t xml:space="preserve">10/2010        </t>
  </si>
  <si>
    <t xml:space="preserve">11/2010        </t>
  </si>
  <si>
    <t xml:space="preserve">13/10          </t>
  </si>
  <si>
    <t xml:space="preserve">12/10          </t>
  </si>
  <si>
    <t xml:space="preserve">01/11          </t>
  </si>
  <si>
    <t xml:space="preserve">FEV/2011       </t>
  </si>
  <si>
    <t xml:space="preserve">REF. AO CONVENIO COSANPA X PREFEITURA MES FEV/2011 .                                                                                                                                                        </t>
  </si>
  <si>
    <t xml:space="preserve">03/2011        </t>
  </si>
  <si>
    <t xml:space="preserve">04/2011        </t>
  </si>
  <si>
    <t xml:space="preserve">06/2011        </t>
  </si>
  <si>
    <t xml:space="preserve">07/2011        </t>
  </si>
  <si>
    <t xml:space="preserve">08/2011        </t>
  </si>
  <si>
    <t xml:space="preserve">09/2011        </t>
  </si>
  <si>
    <t xml:space="preserve">10/2011        </t>
  </si>
  <si>
    <t xml:space="preserve">01/2012        </t>
  </si>
  <si>
    <t xml:space="preserve">12/2011        </t>
  </si>
  <si>
    <t xml:space="preserve">02/2012        </t>
  </si>
  <si>
    <t xml:space="preserve">03/2012        </t>
  </si>
  <si>
    <t xml:space="preserve">04/2012        </t>
  </si>
  <si>
    <t xml:space="preserve">MAIO/2012      </t>
  </si>
  <si>
    <t xml:space="preserve">06/2012        </t>
  </si>
  <si>
    <t xml:space="preserve">07/2012        </t>
  </si>
  <si>
    <t xml:space="preserve">09/2012        </t>
  </si>
  <si>
    <t xml:space="preserve">09/12          </t>
  </si>
  <si>
    <t xml:space="preserve">10/2012        </t>
  </si>
  <si>
    <t xml:space="preserve">12/2012        </t>
  </si>
  <si>
    <t xml:space="preserve">02/2013        </t>
  </si>
  <si>
    <t xml:space="preserve">03/2013        </t>
  </si>
  <si>
    <t xml:space="preserve">04/2013        </t>
  </si>
  <si>
    <t>AP</t>
  </si>
  <si>
    <t>MÊS</t>
  </si>
  <si>
    <t>VLR</t>
  </si>
  <si>
    <t>DATA REPASSE</t>
  </si>
  <si>
    <t>SETEMBRO/2008</t>
  </si>
  <si>
    <t>OUTUBRO/2008</t>
  </si>
  <si>
    <t>NOVEMBRO/2008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</si>
  <si>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</si>
  <si>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</si>
  <si>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</si>
  <si>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</si>
  <si>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</si>
  <si>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</si>
  <si>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</si>
  <si>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</si>
  <si>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</si>
  <si>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</si>
  <si>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</si>
  <si>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</si>
  <si>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</si>
  <si>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JUNHO/2011</t>
  </si>
  <si>
    <t>AGOSTO/2011</t>
  </si>
  <si>
    <t>SETEMBRO/2011</t>
  </si>
  <si>
    <t>OUTUBRO/2011</t>
  </si>
  <si>
    <t>13 SALÁRIO /2010</t>
  </si>
  <si>
    <t>13 SALÁRIO /2011</t>
  </si>
  <si>
    <t>NOVEMBRO/2011</t>
  </si>
  <si>
    <t>DEZEMBRO/2011</t>
  </si>
  <si>
    <t>JANEIRO/2012</t>
  </si>
  <si>
    <t>FEVEREIRO/2012</t>
  </si>
  <si>
    <t>MARÇO/2012</t>
  </si>
  <si>
    <t>ABRIL/2012</t>
  </si>
  <si>
    <t>JUNHO/2012</t>
  </si>
  <si>
    <t>JULHO/2012</t>
  </si>
  <si>
    <t>SETEMBRO/2012</t>
  </si>
  <si>
    <t>AGOSTO/2012</t>
  </si>
  <si>
    <t>OUTUBRO/2012</t>
  </si>
  <si>
    <t>NOVEMBRO/2012</t>
  </si>
  <si>
    <t>DEZEMBRO/2012</t>
  </si>
  <si>
    <t>JANEIRO/2013</t>
  </si>
  <si>
    <t>FEVEREIRO/2013</t>
  </si>
  <si>
    <t>MARÇO/2013</t>
  </si>
  <si>
    <t>ABRIL/2013</t>
  </si>
  <si>
    <t>OBS</t>
  </si>
  <si>
    <t>DESCRIÇÃO</t>
  </si>
  <si>
    <t>SITUAÇÃO</t>
  </si>
  <si>
    <t>DATA</t>
  </si>
  <si>
    <t>REPASSE</t>
  </si>
  <si>
    <t xml:space="preserve"> INSS EMPREGADO</t>
  </si>
  <si>
    <t>SALDO</t>
  </si>
  <si>
    <t>VALOR</t>
  </si>
  <si>
    <t>PRESTAR CONTA OU DEVOLVER PARA COSANPA</t>
  </si>
  <si>
    <t>* SALDO EM CONTA CORRENTE ATÉ FEV/2010= (0)</t>
  </si>
  <si>
    <t>** SALDO DA APLICAÇÃO COM RENDIMENTO ATÉ JANEIRO/2010= R$ 21.279,77</t>
  </si>
  <si>
    <t>DETALHADO</t>
  </si>
  <si>
    <t>VLR REPASSE</t>
  </si>
  <si>
    <t>CH</t>
  </si>
  <si>
    <t xml:space="preserve">AGOSTO/2008    </t>
  </si>
  <si>
    <t xml:space="preserve">JANEIRO/2009     </t>
  </si>
  <si>
    <t>FEVEREIRO/2009</t>
  </si>
  <si>
    <t xml:space="preserve">JULHO/2009     </t>
  </si>
  <si>
    <t xml:space="preserve">AGOSTO/2009    </t>
  </si>
  <si>
    <t>DEZEMBRO/2009</t>
  </si>
  <si>
    <t>NOVEMBRO/2009</t>
  </si>
  <si>
    <t>JANEIRO/2010</t>
  </si>
  <si>
    <t>FEVEREIRO/2010</t>
  </si>
  <si>
    <t xml:space="preserve">ABRIL/2011     </t>
  </si>
  <si>
    <t>JULHO/2011</t>
  </si>
  <si>
    <t xml:space="preserve">11/2011        </t>
  </si>
  <si>
    <t xml:space="preserve">13 SAL         </t>
  </si>
  <si>
    <t>13 SALÁRIO /2012</t>
  </si>
  <si>
    <t>MAIO/2013</t>
  </si>
  <si>
    <t xml:space="preserve">05/2013        </t>
  </si>
  <si>
    <t>JUNHO/2013</t>
  </si>
  <si>
    <t xml:space="preserve">06/2013        </t>
  </si>
  <si>
    <t>JULHO/2013</t>
  </si>
  <si>
    <t xml:space="preserve">07/2013        </t>
  </si>
  <si>
    <t>AGOSTO/2013</t>
  </si>
  <si>
    <t xml:space="preserve">08/2013        </t>
  </si>
  <si>
    <t>SETEMBRO/2013</t>
  </si>
  <si>
    <t xml:space="preserve">09/2013        </t>
  </si>
  <si>
    <t>OUTUBRO/2013</t>
  </si>
  <si>
    <t xml:space="preserve">10/2013        </t>
  </si>
  <si>
    <t>NOVEMBRO/2013</t>
  </si>
  <si>
    <t xml:space="preserve">11/2013        </t>
  </si>
  <si>
    <t>13 SALÁRIO /2013</t>
  </si>
  <si>
    <t xml:space="preserve">13/2013        </t>
  </si>
  <si>
    <t>DEZEMBRO/2013</t>
  </si>
  <si>
    <t xml:space="preserve">12/2013        </t>
  </si>
  <si>
    <t>JANEIRO/2014</t>
  </si>
  <si>
    <t>FEVEREIRO/2014</t>
  </si>
  <si>
    <t>MARÇO/2014</t>
  </si>
  <si>
    <t>ABRIL/2014</t>
  </si>
  <si>
    <t>MAIO/2014</t>
  </si>
  <si>
    <t xml:space="preserve">05/14          </t>
  </si>
  <si>
    <t xml:space="preserve">JUNHO/2014     </t>
  </si>
  <si>
    <t xml:space="preserve">06/14          </t>
  </si>
  <si>
    <t xml:space="preserve">JULHO/2014     </t>
  </si>
  <si>
    <t xml:space="preserve">AGOSTO/14      </t>
  </si>
  <si>
    <t>SETEMBRO/2014</t>
  </si>
  <si>
    <t>OUTUBRO/2014</t>
  </si>
  <si>
    <t xml:space="preserve">10/2014        </t>
  </si>
  <si>
    <t>NOVEMBRO/2014</t>
  </si>
  <si>
    <t>13 SALÁRIO /2014</t>
  </si>
  <si>
    <t xml:space="preserve">13/14          </t>
  </si>
  <si>
    <t>DEZEMBRO/2014</t>
  </si>
  <si>
    <t xml:space="preserve">12/14          </t>
  </si>
  <si>
    <t>Nº CONVÊNIO</t>
  </si>
  <si>
    <t xml:space="preserve">PREF.MUN. DE ALENQUER                   </t>
  </si>
  <si>
    <t>13 SALÁRIO /2008</t>
  </si>
  <si>
    <t xml:space="preserve">DEZEMBRO/2008    </t>
  </si>
  <si>
    <t xml:space="preserve">MARCO/2009       </t>
  </si>
  <si>
    <t>JUNHO/2009</t>
  </si>
  <si>
    <t>13 SALÁRIO /2009</t>
  </si>
  <si>
    <t xml:space="preserve">REF. AO REPASSE DO CONVENIO COM A PREFEITURA.MES:0 3/2010.                                                                                                                                                  </t>
  </si>
  <si>
    <t xml:space="preserve">07/2010        </t>
  </si>
  <si>
    <t xml:space="preserve">239140 </t>
  </si>
  <si>
    <t xml:space="preserve">REFERENTE AOS REPASSES DAS PREFEITURAS MUNICIPAIS DO INTERIOR CONVENIADAS COM A COSANPA, RELATIVO AO CONVENIO COM A PREFEITURA DE ALENQUER, PERIODO JUNHO/2011.                                             </t>
  </si>
  <si>
    <t xml:space="preserve">239906 </t>
  </si>
  <si>
    <t xml:space="preserve">239907 </t>
  </si>
  <si>
    <t xml:space="preserve">07/11          </t>
  </si>
  <si>
    <t xml:space="preserve">REF AOS REPASSES DAS PREFEITURAS MUNICIPAIS DO INTERIOR, RELATIVO AO CONVENIO COM A PREFEITURA DE ALENQUER, PERIODO JULHO/2011. N? CONV.30/2008.                                                            </t>
  </si>
  <si>
    <t xml:space="preserve">REFERENTE AO COMPLEMENTO DOS REPASSES DAS PREFEITU RAS MUNICIPAIS DO INTERIOR, RELATIVO AO CONVENIO COM A PREFEITURA DE ALENQUER, PERIODO JULHO/2011. N? CONV.30/08.                                        </t>
  </si>
  <si>
    <t xml:space="preserve">241407 </t>
  </si>
  <si>
    <t xml:space="preserve">REFERENTE AOS REPASSES DAS PREF. MUN. DO INTERIOR,  RELATIVO AO CONVENIO COM A PREFEITURA DE ALENQUER PERIODO: AGOSTO/2011. N? CONV. 30/08.                                                                 </t>
  </si>
  <si>
    <t xml:space="preserve">242927 </t>
  </si>
  <si>
    <t xml:space="preserve">REFERENTE AOS REPASSES DAS PREFEITURAS MUNICIPAIS DO INTERIOR, RELATIVO AO CONVENIO DE ALENQUER, PERIODO DE SETEMBRO/2011. N? CONV. 30/2008.                                                                </t>
  </si>
  <si>
    <t xml:space="preserve">243992 </t>
  </si>
  <si>
    <t xml:space="preserve">REFERENTE AOS REPASSES DAS PREFEITURAS MUNICIPAIS DO INTERIOR, RELATIVO AO CONVENIO DE ALENQUER, PERIODO OUTUBRO/2011.                                                                                      </t>
  </si>
  <si>
    <t xml:space="preserve">245471 </t>
  </si>
  <si>
    <t xml:space="preserve">REFERENTE AOS REPASSES DAS PREFEITURAS MUNICIPAIS DO INTERIOR, RELATIVO AO CONVENIO DE ALENQUER, PERIODO NOVEMBRO E 13?SALARIO/2011.                                                                        </t>
  </si>
  <si>
    <t xml:space="preserve">247173 </t>
  </si>
  <si>
    <t xml:space="preserve">REFERENTE AOS REPASSES DAS PREFEITURAS MUNICIPAIS DO INTERIOR, RELATIVO AO CONVENIO DE ALENQUER, PERIODO DE DEZEMBRO/2011.                                                                                  </t>
  </si>
  <si>
    <t xml:space="preserve">247858 </t>
  </si>
  <si>
    <t xml:space="preserve">REFERENTE AOS REPASSES DAS PREFEITURAS MUNICIPAIS DO INTERIOR, RELATIVO AO CONVENIO DE ALENQUER, 13?SALARIO/2011.                                                                                           </t>
  </si>
  <si>
    <t xml:space="preserve">249410 </t>
  </si>
  <si>
    <t xml:space="preserve">REFERENTE AOS REPASSES DAS PREFEITURAS MUNICIPAIS DO INTERIOR, RELATIVO AO MUNICIPIO DE ALENQUER, PERIODO DE JANEIRO/2012.                                                                                  </t>
  </si>
  <si>
    <t xml:space="preserve">250139 </t>
  </si>
  <si>
    <t xml:space="preserve">REFERENTE AOS REPASSES DAS PREFEITURAS MUNICIPAIS DO INTERIOR, RELATIVO AO MUNICIPIO DE ALENQUER, PERIODO DE FEVEREIRO/2012.                                                                                </t>
  </si>
  <si>
    <t xml:space="preserve">251348 </t>
  </si>
  <si>
    <t xml:space="preserve">REFERENTE AOS REPASSES DAS PREFEITURAS MUNICIPAIS DO INTERIOR, RELATIVO AO MUNICIPIO DE ALENQUER, MES DE MARCO/2012.                                                                                        </t>
  </si>
  <si>
    <t xml:space="preserve">252256 </t>
  </si>
  <si>
    <t xml:space="preserve">REFERENTE AOS REPASSES DAS PREFEITURAS MUNICIPAIS DO INTERIOR, RELATIVO AO MUNICIPIO DE ALENQUER, ME S DE ABRIL/2012.                                                                                       </t>
  </si>
  <si>
    <t xml:space="preserve">253807 </t>
  </si>
  <si>
    <t xml:space="preserve">REFERENTE AOS REPASSES DAS PREFEITURAA MUNICIPAIS DO INTERIOR, RELATIVO AO MUNICIPIO DE ALENQUER, MES DE MAIO/2012.                                                                                         </t>
  </si>
  <si>
    <t xml:space="preserve">255009 </t>
  </si>
  <si>
    <t xml:space="preserve">REFERENTE AOS REPASSES DAS PREFEITURAS MUNICIPAIS DO INTERIOR, RELATIVO AO MUNICIPIO DE ALENQUER,MES DE JUNHO/2012.                                                                                         </t>
  </si>
  <si>
    <t xml:space="preserve">256442 </t>
  </si>
  <si>
    <t xml:space="preserve">REFERENTE AOS REPASSES DAS PREFEITURAS MUNICIPAIS DO INTERIOR, RELATIVO AO MUNICIPIO DE ALENQUER,MES DE JULHO/2012.                                                                                         </t>
  </si>
  <si>
    <t xml:space="preserve">257994 </t>
  </si>
  <si>
    <t xml:space="preserve">REFERENTE AOS REPASSES DAS PREFEITURAS MUNICIPAIS DO INTERIOR, RELATIVO AO MUNICIPIO DE ALENQUER,MES DE AGOSTO/2012.                                                                                        </t>
  </si>
  <si>
    <t xml:space="preserve">259473 </t>
  </si>
  <si>
    <t xml:space="preserve">REFERENTE AOS REPASSES DAS PREFEITURAS MUNICIPAIS DO INTERIOR,RELATIVO AO MUNICIPIO DE ALENQUER, MES DE SETEMBRO/2012.                                                                                      </t>
  </si>
  <si>
    <t xml:space="preserve">260786 </t>
  </si>
  <si>
    <t xml:space="preserve">REFERENTE AOS REPASSES DAS PREFEITURAS MUNICIPAIS DO INTERIOR, RELATIVO AO MUNICIPIO DE  ALENQUER, MES DE OUTUBRO/2012.                                                                                     </t>
  </si>
  <si>
    <t xml:space="preserve">262689 </t>
  </si>
  <si>
    <t xml:space="preserve">11/2012        </t>
  </si>
  <si>
    <t xml:space="preserve">REFERENTE AOS REPASSES DAS PREFEITURAS MUNICIPAIS DO INTERIOR,RELATIVO AO MUNICIPIO DE ALENQUER, MES DE NOVEMBRO/2012.                                                                                      </t>
  </si>
  <si>
    <t xml:space="preserve">263719 </t>
  </si>
  <si>
    <t xml:space="preserve">13/2012        </t>
  </si>
  <si>
    <t xml:space="preserve">REFERENTE AOS REPASSES DAS PREFEITURAS MUNICIPAIS DO INTERIOR, RELATIVO AO MUNICIPIO DE ALENQUER, RE LATIVO AO 13 SALARIO/2012.                                                                             </t>
  </si>
  <si>
    <t xml:space="preserve">264027 </t>
  </si>
  <si>
    <t xml:space="preserve">REFERENTE AOS REPASSES DAS PREFEITURAS MUNICIPAIS DO INTERIOR, RELATIVO AO MUNICIPIO DE ALENQUER,MES DE DEZEMBRO/2012.                                                                                      </t>
  </si>
  <si>
    <t xml:space="preserve">265462 </t>
  </si>
  <si>
    <t xml:space="preserve">01/13 CONVENIO </t>
  </si>
  <si>
    <t xml:space="preserve">REFERENTE AOS REPASSES DAS PREFEITURAS MUNICIPAIS DO INTERIOR, RELATIVO AO MUNICIPIO DE ALENQUER,MES DE JANEIRO/2013.                                                                                       </t>
  </si>
  <si>
    <t xml:space="preserve">266528 </t>
  </si>
  <si>
    <t xml:space="preserve">REFERENTE AOS REPASSES DAS PREFEITURAS MUNICIPAIS DO INTERIOR, RELATIVO AO MUNICIPIO DE ALENQUER,MES DE FEVEREIRO/2013.                                                                                     </t>
  </si>
  <si>
    <t xml:space="preserve">267947 </t>
  </si>
  <si>
    <t xml:space="preserve">REFERENTE AOS REPASSES DAS PREFEITURAS MUNICIPAIS DO INTERIOR, RELATIVO AO MUNICIPIO DE ALENQUER,MES DE MARCO/2013.                                                                                         </t>
  </si>
  <si>
    <t xml:space="preserve">269508 </t>
  </si>
  <si>
    <t xml:space="preserve">REFERENTE AOS REPASSES DAS PREFEITURAS MUNICIPAIS DO INTERIOR, RELATIVO AO MUNICIPIO DE ALENQUER,MES DE ABRIL/2013.                                                                                         </t>
  </si>
  <si>
    <t xml:space="preserve">270909 </t>
  </si>
  <si>
    <t xml:space="preserve">REFERENTE AOS REPASSES DAS PREFEITURAS MUNICIPAIS DO INTERIOR, RELATIVO AO MUNICIPIO DE ALENQUER,MES DE MAIO/2013.                                                                                          </t>
  </si>
  <si>
    <t xml:space="preserve">272447 </t>
  </si>
  <si>
    <t xml:space="preserve">REFERENTE AOS REPASSES DAS PREFEITURAS MUNICIPAIS DO INTERIOR, RELATIVO AO MUNICIPIO DE ALENQUER,MES DE JUNHO/2013.                                                                                         </t>
  </si>
  <si>
    <t xml:space="preserve">273853 </t>
  </si>
  <si>
    <t xml:space="preserve">REFERENTE AOS REPASSES DAS PREFEITURAS MUNICIPAIS DO INTERIOR, RELATIVO AO MUNICIPIO DE ALENQUER,MES DE JULHO/2013.                                                                                         </t>
  </si>
  <si>
    <t xml:space="preserve">275471 </t>
  </si>
  <si>
    <t xml:space="preserve">REFERENTE AOS REPASSES DAS PREFEITURAS MUNICIPAIS DO INTERIOR, RELATIVO AO MUNICIPIO DE ALENQUER,MES DE AGOSTO/2013.                                                                                        </t>
  </si>
  <si>
    <t xml:space="preserve">276677 </t>
  </si>
  <si>
    <t xml:space="preserve">REFERENTE AOS REPASSES DAS PREFEITURAS MUNICIPAIS DO INTERIOR, RELATIVO AO MUNICIPIO DE ALENQUER,MES DE SETEMBRO/2013.                                                                                      </t>
  </si>
  <si>
    <t xml:space="preserve">278139 </t>
  </si>
  <si>
    <t xml:space="preserve">REFERENTE AOS REPASSES DAS PREFEITURAS MUNICIPAIS DO INTERIOR, RELATIVO AO MUNICIPIO DE ALENQUER,MES DE OUTUBRO/2013.                                                                                       </t>
  </si>
  <si>
    <t xml:space="preserve">279645 </t>
  </si>
  <si>
    <t xml:space="preserve">REFERENTE AOS REPASSES DAS PREFEITURAS MUNICIPAIS DO INTERIOR, RELATIVO AO MUNICIPIO DE ALENQUER,MES DE NOVEMBRO/2013.                                                                                      </t>
  </si>
  <si>
    <t xml:space="preserve">280182 </t>
  </si>
  <si>
    <t xml:space="preserve">REFERENTE AOS REPASSES DAS PREFEITURAS MUNICIPAIS DO INTERIOR, RELATIVO AO MUNICIPIO DE ALENQUER, RE LATIVO AO 13 SALARIO/2013.                                                                             </t>
  </si>
  <si>
    <t xml:space="preserve">281210 </t>
  </si>
  <si>
    <t xml:space="preserve">REFERENTE AOS REPASSES DAS PREFEITURAS MUNICIPAIS DO INTERIOR, RELATIVO AO MUNICIPIO DE ALENQUER,MES DE DEZEMBRO/2013.                                                                                      </t>
  </si>
  <si>
    <t xml:space="preserve">282695 </t>
  </si>
  <si>
    <t xml:space="preserve">JAN/14-CONV.   </t>
  </si>
  <si>
    <t xml:space="preserve">REFERENTE AOS REPASSES DAS PREFEITURAS MUNICIPAIS DO INTERIOR, RELATIVO AO MUNICIPIO DE ALENQUER,MES DE JANEIRO/2014.                                                                                       </t>
  </si>
  <si>
    <t xml:space="preserve">283903 </t>
  </si>
  <si>
    <t xml:space="preserve">02/14          </t>
  </si>
  <si>
    <t xml:space="preserve">REFERENTE AOS REPASSES DAS PREFEITURAS MUNICIPAIS DO INTERIOR, RELATIVO AO MUNICIPIO DE ALENQUER,MES DE FEVEREIRO/2014.                                                                                     </t>
  </si>
  <si>
    <t xml:space="preserve">285376 </t>
  </si>
  <si>
    <t xml:space="preserve">285378 </t>
  </si>
  <si>
    <t xml:space="preserve">03/14-CONV.    </t>
  </si>
  <si>
    <t xml:space="preserve">03/14 CONV.    </t>
  </si>
  <si>
    <t xml:space="preserve">REFERENTE AOS REPASSES DAS PREFEITURAS MUNICIPAIS DO INTERIOR, RELATIVO AO MUNICIPIO DE ALENQUER, MES DE MARCO/2014.                                                                                        </t>
  </si>
  <si>
    <t xml:space="preserve">REFERENTE AOS REPASSES DAS PREFEITURAS MUNICIPAIS DO INTERIOR, RELATIVO AO MUNICIPIO DE ALENQUER,MES DE MARCO/2014.                                                                                         </t>
  </si>
  <si>
    <t xml:space="preserve">286905 </t>
  </si>
  <si>
    <t>01/11- CONVENIO</t>
  </si>
  <si>
    <t xml:space="preserve">REFERENTE AOS REPASSES DAS PREFEITURAS MUNICIPAIS DO INTERIOR, RELATIVO AO MUNICIPIO DE ALENQUER MES DE ABRIL/2014.                                                                                         </t>
  </si>
  <si>
    <t xml:space="preserve">288485 </t>
  </si>
  <si>
    <t xml:space="preserve">REFERENTE AOS REPASSES DAS PREFEITURAS MUNICIPAIS DO INTERIOR, RELATIVO AO MUNICIPIO DE ALENQUER,MES DE MAIO/2014.                                                                                          </t>
  </si>
  <si>
    <t xml:space="preserve">289793 </t>
  </si>
  <si>
    <t xml:space="preserve">REFERENTE AOS REPASSES DAS PREFEITURAS DO INTERIOR RELATIVO AO MUNICIPIO DE ALENQUER, JUNHO DE 2014.                                                                                                        </t>
  </si>
  <si>
    <t xml:space="preserve">291751 </t>
  </si>
  <si>
    <t xml:space="preserve">07/2014        </t>
  </si>
  <si>
    <t xml:space="preserve">REFERENTE AOS REPASSES DAS PREFEITURAS DO INTERIOR RELATIVO AO MUNICIPIO DE ALENQUER, JULHO DE 2014.                                                                                                        </t>
  </si>
  <si>
    <t xml:space="preserve">293326 </t>
  </si>
  <si>
    <t xml:space="preserve">AGO/14         </t>
  </si>
  <si>
    <t xml:space="preserve">REFERENTE AOS REPASSES DAS PREFEITURAS DO INTERIOR RELATIVO AO MUNICIPIO DE ALENQUER, AGOSTO 2014.                                                                                                          </t>
  </si>
  <si>
    <t xml:space="preserve">295054 </t>
  </si>
  <si>
    <t xml:space="preserve">295056 </t>
  </si>
  <si>
    <t xml:space="preserve">09/14          </t>
  </si>
  <si>
    <t xml:space="preserve">09.14          </t>
  </si>
  <si>
    <t xml:space="preserve">EMPENHO COMPLEMENTAR REFERENTE AOS REPASSES DAS PREFEITURAS   MUNICIPAIS DO INTERIOR, RELATIVO AO MUNICIPIO DE ALENQUER, MES DE SETEMBRO DE 2014.                                                           </t>
  </si>
  <si>
    <t xml:space="preserve">REFERENTE AOS REPASSES DAS PREFEITURAS DO INTERIOR RELATIVO AO MUNICIPIO DE ALENQUER, SETEMBRO/2014.                                                                                                        </t>
  </si>
  <si>
    <t xml:space="preserve">296822 </t>
  </si>
  <si>
    <t xml:space="preserve">EMPENHO COMPLEMENTAR REFERENTE AOS REPASSES DAS PREFEITURAS   MUNICIPAIS DO INTERIOR, RELATIVO AO MUNICIPIO DE ALENQUER, OUTUBRO DE 2014.                                                                   </t>
  </si>
  <si>
    <t xml:space="preserve">296825 </t>
  </si>
  <si>
    <t xml:space="preserve">10/14          </t>
  </si>
  <si>
    <t xml:space="preserve">REFERENTE AOS REPASSES DAS PREFEITURAS MUNICIPAIS DO INTERIOR, RELATIVO AO MUNICIPIO DE ALTAMIRA, RELATIVO AO MES DE OUTUBRO DE 2014.                                                                       </t>
  </si>
  <si>
    <t xml:space="preserve">298406 </t>
  </si>
  <si>
    <t xml:space="preserve">11/2014        </t>
  </si>
  <si>
    <t xml:space="preserve">REFERENTE AOS REPASSES DAS PREFEITURAS DO INTERIOR RELATIVO AO MUNICIPIO DE ALENQUER, NOVEMBRO/2014.                                                                                                        </t>
  </si>
  <si>
    <t xml:space="preserve">299440 </t>
  </si>
  <si>
    <t xml:space="preserve">EMPENHO COMPLEMENTAR REFERENTE AOS REPASSES DAS PREFEITURAS   MUNICIPAIS DO INTERIOR, RELATIVO AO MUNICIPIO DE ALENQUER, 13║ DE 2014.                                                                       </t>
  </si>
  <si>
    <t xml:space="preserve">300456 </t>
  </si>
  <si>
    <t xml:space="preserve">300457 </t>
  </si>
  <si>
    <t xml:space="preserve">12/2014        </t>
  </si>
  <si>
    <t xml:space="preserve">EMPENHO COMPLEMENTAR REFERENTE AOS REPASSES DAS PREFEITURAS   MUNICIPAIS DO INTERIOR, RELATIVO AO MUNICIPIO DE ALENQUER, DEZEMBRO DE 2014.                                                                  </t>
  </si>
  <si>
    <t xml:space="preserve">REFERENTE AOS REPASSES DAS PREFEITURAS DO INTERIOR RELATIVO AO MUNICIPIO DE ALENQUER, DEZEMBRO/2014.                                                                                                        </t>
  </si>
  <si>
    <t>30/2008</t>
  </si>
  <si>
    <t>VIGENCIA</t>
  </si>
  <si>
    <t>10/06/2008 A 10/06/2011</t>
  </si>
  <si>
    <t>001/2011</t>
  </si>
  <si>
    <t>11/06/2011 A 10/06/2015</t>
  </si>
  <si>
    <t>PREFEITURA DE ALENQUER- CONVÊNIO 030/2008</t>
  </si>
  <si>
    <t xml:space="preserve"> Periódo De 10/06/2008 a 09/06/2009 </t>
  </si>
  <si>
    <t>1ºTA - 10/06/2009 A 10/06/2011</t>
  </si>
  <si>
    <t>SALÁRIO BRUTO</t>
  </si>
  <si>
    <t>SAL.FAMILIA</t>
  </si>
  <si>
    <t>FOHA LIQUIDA</t>
  </si>
  <si>
    <t>JULHO/2008</t>
  </si>
  <si>
    <t>CONSIGNADO</t>
  </si>
  <si>
    <t>DOC 444414</t>
  </si>
  <si>
    <t>NOME</t>
  </si>
  <si>
    <t>PATRONAL</t>
  </si>
  <si>
    <t xml:space="preserve">                                                                                                                                                    </t>
  </si>
  <si>
    <t>ERNANE GONÇALVES DE SOUSA FILHO</t>
  </si>
  <si>
    <t>EVERALDO PINTO DA SILVA</t>
  </si>
  <si>
    <t>EVERALDO SANTOS D JESUS</t>
  </si>
  <si>
    <t>FABIO CARDODO DE AGUIAR</t>
  </si>
  <si>
    <t>GILMAR OLIVEIRA DA COSTA</t>
  </si>
  <si>
    <t>JHONE DE SOUSA MARINHO</t>
  </si>
  <si>
    <t>MARIA DE NAZARÉ DA COSTA VIANA</t>
  </si>
  <si>
    <t>PAULO RANGEL DA SILVA PINTO FILHO</t>
  </si>
  <si>
    <t>PEDRO SIDNEY DA SILVA FILHO</t>
  </si>
  <si>
    <t>REGINALDO DOS SANTOS MELO</t>
  </si>
  <si>
    <t>ROQUE IVONE DA SILVA RODRIGUES</t>
  </si>
  <si>
    <t>DOC 444451</t>
  </si>
  <si>
    <t>DOC 449746</t>
  </si>
  <si>
    <t>DATA DO PAGAMENTO</t>
  </si>
  <si>
    <t>DOC 447771</t>
  </si>
  <si>
    <t>CONT.SIND</t>
  </si>
  <si>
    <t>MARÇO/2009</t>
  </si>
  <si>
    <t>FEV/2009</t>
  </si>
  <si>
    <t>CH 01</t>
  </si>
  <si>
    <t>CH 02</t>
  </si>
  <si>
    <t>CH 05</t>
  </si>
  <si>
    <t>CH 03</t>
  </si>
  <si>
    <t>CH 04</t>
  </si>
  <si>
    <t>CH 07</t>
  </si>
  <si>
    <t>CH 06</t>
  </si>
  <si>
    <t>ABRIL/2009</t>
  </si>
  <si>
    <t>CH8</t>
  </si>
  <si>
    <t>CH 10</t>
  </si>
  <si>
    <t>CH 9</t>
  </si>
  <si>
    <t>CH 11</t>
  </si>
  <si>
    <t>CH 14</t>
  </si>
  <si>
    <t>CH 12</t>
  </si>
  <si>
    <t>CH 13</t>
  </si>
  <si>
    <t>CH 16</t>
  </si>
  <si>
    <t>CH 15</t>
  </si>
  <si>
    <t>CH 17</t>
  </si>
  <si>
    <t>CH 18</t>
  </si>
  <si>
    <t>CH19</t>
  </si>
  <si>
    <t>MAIO/2009</t>
  </si>
  <si>
    <t xml:space="preserve">TOTAL INSS </t>
  </si>
  <si>
    <t>DATA DE PGTO</t>
  </si>
  <si>
    <t>HE/REPOS.SAL</t>
  </si>
  <si>
    <t>JULHO/2009</t>
  </si>
  <si>
    <t>GILMAR SERRÃO DE ARAUJO</t>
  </si>
  <si>
    <t>ROZIVALDO SENA DOS SANTOS</t>
  </si>
  <si>
    <t>AGOSTO/2009</t>
  </si>
  <si>
    <t>SETEMBRO/2009</t>
  </si>
  <si>
    <t>OUTUBRO/2009</t>
  </si>
  <si>
    <t>CH 20</t>
  </si>
  <si>
    <t>CH 21</t>
  </si>
  <si>
    <t>CH 22</t>
  </si>
  <si>
    <t>CH 25</t>
  </si>
  <si>
    <t>CH 24</t>
  </si>
  <si>
    <t>CH 23</t>
  </si>
  <si>
    <t>CH 26</t>
  </si>
  <si>
    <t>CH 28</t>
  </si>
  <si>
    <t>CH 27</t>
  </si>
  <si>
    <t>CH 29</t>
  </si>
  <si>
    <t>CH 30</t>
  </si>
  <si>
    <t>CH 34</t>
  </si>
  <si>
    <t>CH 31</t>
  </si>
  <si>
    <t>CH 32</t>
  </si>
  <si>
    <t>CH 33</t>
  </si>
  <si>
    <t>CH 35</t>
  </si>
  <si>
    <t>CH 36</t>
  </si>
  <si>
    <t>CH 37</t>
  </si>
  <si>
    <t>CH 38</t>
  </si>
  <si>
    <t>SALIM ARAUJO DE ASSIS</t>
  </si>
  <si>
    <t>CH 39</t>
  </si>
  <si>
    <t>CH 40</t>
  </si>
  <si>
    <t>CH 42</t>
  </si>
  <si>
    <t>ESTELIANO RIBEIRO M.MOTA</t>
  </si>
  <si>
    <t>CH 43</t>
  </si>
  <si>
    <t>CH 41</t>
  </si>
  <si>
    <t>CH45</t>
  </si>
  <si>
    <t>13/09/210</t>
  </si>
  <si>
    <t>CH 46</t>
  </si>
  <si>
    <t>CH 44</t>
  </si>
  <si>
    <t>CH 48</t>
  </si>
  <si>
    <t>HELTON GOMES FERNANDES</t>
  </si>
  <si>
    <t>CH 47</t>
  </si>
  <si>
    <t>FALTA GUA AUTENT</t>
  </si>
  <si>
    <t>CH 49</t>
  </si>
  <si>
    <t>CH 51</t>
  </si>
  <si>
    <t>CH 52</t>
  </si>
  <si>
    <t>CH 53</t>
  </si>
  <si>
    <t>CH 54</t>
  </si>
  <si>
    <t>CH 55</t>
  </si>
  <si>
    <t>CH 56</t>
  </si>
  <si>
    <t>PREFEITURA DE ALENQUER</t>
  </si>
  <si>
    <t>CH 58</t>
  </si>
  <si>
    <t>13 SALÁRIO/2010</t>
  </si>
  <si>
    <t>CH 59</t>
  </si>
  <si>
    <t>CH 60</t>
  </si>
  <si>
    <t>CH 71</t>
  </si>
  <si>
    <t>CH 72</t>
  </si>
  <si>
    <t>CH 73</t>
  </si>
  <si>
    <t>CH 74</t>
  </si>
  <si>
    <t>CH 75</t>
  </si>
  <si>
    <t>CH 76</t>
  </si>
  <si>
    <t>CH 77</t>
  </si>
  <si>
    <t>CH 78</t>
  </si>
  <si>
    <t>CH 79</t>
  </si>
  <si>
    <t>CH 62</t>
  </si>
  <si>
    <t>ABRIL/2011</t>
  </si>
  <si>
    <t>CH 63</t>
  </si>
  <si>
    <t>CH 64</t>
  </si>
  <si>
    <t xml:space="preserve">MAIO/2011     </t>
  </si>
  <si>
    <t>CH 65</t>
  </si>
  <si>
    <t>MAIO/2011</t>
  </si>
  <si>
    <t>CH 66</t>
  </si>
  <si>
    <t>CH 67</t>
  </si>
  <si>
    <t>TOTAL GERAL</t>
  </si>
  <si>
    <t>REPASSE PELA COSANPA (De 31/07/08 a 04/05/11)</t>
  </si>
  <si>
    <t>empregado/ empregador</t>
  </si>
  <si>
    <r>
      <rPr>
        <b/>
        <sz val="10"/>
        <color indexed="10"/>
        <rFont val="Arial"/>
        <family val="2"/>
      </rPr>
      <t xml:space="preserve">FALTAM </t>
    </r>
    <r>
      <rPr>
        <sz val="10"/>
        <color indexed="10"/>
        <rFont val="Arial"/>
        <family val="2"/>
      </rPr>
      <t>CONTRA CHEQUES ASSINADOS,(Foram anexados Resumo da Folha de Pgto e Relação para Autorizar os créditos com nome e valor liquido dos Funcionários sem assinaturas dos mesmos</t>
    </r>
  </si>
  <si>
    <t>OK, CONFERIDOS NOS EXTRATOS</t>
  </si>
  <si>
    <t>CONSIGNADO PAGO (Competência JULHO/08 A MAIO/11)</t>
  </si>
  <si>
    <t>FALTAM COMPROVANTES DE REPASSES PARA O CONVÊNIO CDC</t>
  </si>
  <si>
    <t>Cheque do Banpará depositado em favor da PMA-Convênio CDC(BB) e Não em favor do Banco do Brasil</t>
  </si>
  <si>
    <t>ADT FÉRIAS</t>
  </si>
  <si>
    <t>FALTA REPASSE</t>
  </si>
  <si>
    <t>CONSIGNADO A PAGAR (De Fev/09 a Mai/09)</t>
  </si>
  <si>
    <t>CONTRIBUIÇÃO SINDICAL (Anuidade Mar/09, Mar/10 e Mar/11)</t>
  </si>
  <si>
    <t>FALTAM COMPROVANTES DE REPASSES AO SINDICATO</t>
  </si>
  <si>
    <t>FALTAM COMPROVANTES DE PAGAMENTO 
(Competência Fev a Abril/09 , Set,Nov e 13 Sal/10)</t>
  </si>
  <si>
    <t>ADT FÉRIAS,H.EXTRA,REPOS.SAL)</t>
  </si>
  <si>
    <t>SALÁRIO BASE (Competência JULHO/08 A MAIO/11)</t>
  </si>
  <si>
    <t>SALÁRIO FAMILIA  (Competência JULHO/08 A MAIO/11)</t>
  </si>
  <si>
    <t xml:space="preserve">INSS PATRONAL A PAGAR
</t>
  </si>
  <si>
    <t>OK, GUIAS GPS AUTENTICADAS
 (Competência JULHO/08 A MAIO/11)</t>
  </si>
  <si>
    <t>INSS PATRONAL PAGO</t>
  </si>
  <si>
    <t xml:space="preserve">INSS EMPREGADO + SAL FAMILIA PAGO
</t>
  </si>
  <si>
    <t xml:space="preserve">INSS EMPREGADO A PAGAR
</t>
  </si>
  <si>
    <t>SALÁRIO LIQUIDO PAGO</t>
  </si>
  <si>
    <t>TARIFAS BANCÁRIAS</t>
  </si>
  <si>
    <t>OK COMPROVANTES ANEXADOS</t>
  </si>
  <si>
    <t>SALDO APLICADO ATÉ 31/05/2011 A SER DEVOLVIDO</t>
  </si>
  <si>
    <t>FALTAM EXTRATOS BANCÁRIOS DA SAIDA DOS CHEQUES Nº 65,66,67</t>
  </si>
  <si>
    <t>ENCAMINHAR EXTRATOS BANCÁRIO DE JULHO/11 PARA COMPROVAR A SAIDA DOS CHEQUES 65,66,67 QUE FAZEM PARTE DA PRESTAÇÃO</t>
  </si>
  <si>
    <t>DETALHAMENTO DA PRESTAÇÃO</t>
  </si>
  <si>
    <t>Companhia de Saneamento do Pará</t>
  </si>
  <si>
    <t>Diretoria Financeira</t>
  </si>
  <si>
    <t>COMPETÊNCIA</t>
  </si>
  <si>
    <t xml:space="preserve">VALOR </t>
  </si>
  <si>
    <t>FALTA GUIA AUTENT</t>
  </si>
  <si>
    <t>497746</t>
  </si>
  <si>
    <t>447771</t>
  </si>
  <si>
    <t>0001</t>
  </si>
  <si>
    <t>0003</t>
  </si>
  <si>
    <t>0006</t>
  </si>
  <si>
    <t>0009</t>
  </si>
  <si>
    <t>0012</t>
  </si>
  <si>
    <t>00015</t>
  </si>
  <si>
    <t>13º SALARIO</t>
  </si>
  <si>
    <t>00018</t>
  </si>
  <si>
    <t>00020</t>
  </si>
  <si>
    <t>00021</t>
  </si>
  <si>
    <t>00026</t>
  </si>
  <si>
    <t>00029</t>
  </si>
  <si>
    <t>00031</t>
  </si>
  <si>
    <t>00035</t>
  </si>
  <si>
    <t>00038</t>
  </si>
  <si>
    <t>00042</t>
  </si>
  <si>
    <t>00045</t>
  </si>
  <si>
    <t>00048</t>
  </si>
  <si>
    <t>00052</t>
  </si>
  <si>
    <t>00054</t>
  </si>
  <si>
    <t>FALTOU CONTRACHEQUES R$4.234,90</t>
  </si>
  <si>
    <t>00058</t>
  </si>
  <si>
    <t>00056</t>
  </si>
  <si>
    <t>000</t>
  </si>
  <si>
    <t xml:space="preserve">NUM_AP </t>
  </si>
  <si>
    <t xml:space="preserve">CNPJ/CPF       </t>
  </si>
  <si>
    <t xml:space="preserve">RAZAO SOCIAL                            </t>
  </si>
  <si>
    <t>TPD</t>
  </si>
  <si>
    <t xml:space="preserve">NUM_DOCUMENTO  </t>
  </si>
  <si>
    <t xml:space="preserve">OBSERVACAO          </t>
  </si>
  <si>
    <t>STA</t>
  </si>
  <si>
    <t>FT</t>
  </si>
  <si>
    <t>F</t>
  </si>
  <si>
    <t>BCO CRED FO</t>
  </si>
  <si>
    <t xml:space="preserve">C/C CRED FORN       </t>
  </si>
  <si>
    <t>DATA PAGTO</t>
  </si>
  <si>
    <t>DATA BAIXA</t>
  </si>
  <si>
    <t>TPP</t>
  </si>
  <si>
    <t>NUCHEQU</t>
  </si>
  <si>
    <t>NUPGSIS</t>
  </si>
  <si>
    <t>BCO DEB COS</t>
  </si>
  <si>
    <t xml:space="preserve">CONTA DEB COSANPA   </t>
  </si>
  <si>
    <t xml:space="preserve">                    </t>
  </si>
  <si>
    <t>BXD</t>
  </si>
  <si>
    <t>40</t>
  </si>
  <si>
    <t>P</t>
  </si>
  <si>
    <t>CHE</t>
  </si>
  <si>
    <t xml:space="preserve">037 00025  </t>
  </si>
  <si>
    <t>0000000</t>
  </si>
  <si>
    <t xml:space="preserve">           </t>
  </si>
  <si>
    <t xml:space="preserve">GR </t>
  </si>
  <si>
    <t xml:space="preserve">400.267-9           </t>
  </si>
  <si>
    <t xml:space="preserve">NOV/09         </t>
  </si>
  <si>
    <t>037</t>
  </si>
  <si>
    <t>0018968</t>
  </si>
  <si>
    <t>0018967</t>
  </si>
  <si>
    <t>0000349</t>
  </si>
  <si>
    <t>0019203</t>
  </si>
  <si>
    <t>0000435</t>
  </si>
  <si>
    <t>0000380</t>
  </si>
  <si>
    <t>0019383</t>
  </si>
  <si>
    <t>0019654</t>
  </si>
  <si>
    <t>0000222</t>
  </si>
  <si>
    <t>0019811</t>
  </si>
  <si>
    <t>0000154</t>
  </si>
  <si>
    <t>0020097</t>
  </si>
  <si>
    <t>0020163</t>
  </si>
  <si>
    <t>0020345</t>
  </si>
  <si>
    <t>0020566</t>
  </si>
  <si>
    <t>0020890</t>
  </si>
  <si>
    <t>0000308</t>
  </si>
  <si>
    <t>0021065</t>
  </si>
  <si>
    <t>0021214</t>
  </si>
  <si>
    <t>0000180</t>
  </si>
  <si>
    <t>0021427</t>
  </si>
  <si>
    <t>0021428</t>
  </si>
  <si>
    <t>0021567</t>
  </si>
  <si>
    <t>0000271</t>
  </si>
  <si>
    <t>0021707</t>
  </si>
  <si>
    <t>0021795</t>
  </si>
  <si>
    <t xml:space="preserve">05/2011        </t>
  </si>
  <si>
    <t>0021890</t>
  </si>
  <si>
    <t>0022075</t>
  </si>
  <si>
    <t>0022394</t>
  </si>
  <si>
    <t>0022535</t>
  </si>
  <si>
    <t>0022768</t>
  </si>
  <si>
    <t>0022949</t>
  </si>
  <si>
    <t>0023177</t>
  </si>
  <si>
    <t>0023863</t>
  </si>
  <si>
    <t>0024226</t>
  </si>
  <si>
    <t>0024520</t>
  </si>
  <si>
    <t>0024752</t>
  </si>
  <si>
    <t>0025010</t>
  </si>
  <si>
    <t>0025299</t>
  </si>
  <si>
    <t>0025564</t>
  </si>
  <si>
    <t>0025934</t>
  </si>
  <si>
    <t>0026295</t>
  </si>
  <si>
    <t>0026731</t>
  </si>
  <si>
    <t>0027141</t>
  </si>
  <si>
    <t xml:space="preserve">01/2013 CONV.  </t>
  </si>
  <si>
    <t>0027459</t>
  </si>
  <si>
    <t>0028351</t>
  </si>
  <si>
    <t>0028756</t>
  </si>
  <si>
    <t>0029182</t>
  </si>
  <si>
    <t>0030163</t>
  </si>
  <si>
    <t>0031698</t>
  </si>
  <si>
    <t>0032068</t>
  </si>
  <si>
    <t>0033727</t>
  </si>
  <si>
    <t xml:space="preserve">04/14          </t>
  </si>
  <si>
    <t>0034936</t>
  </si>
  <si>
    <t>0035506</t>
  </si>
  <si>
    <t>0036213</t>
  </si>
  <si>
    <t>0036743</t>
  </si>
  <si>
    <t>0037395</t>
  </si>
  <si>
    <t>0038006</t>
  </si>
  <si>
    <t xml:space="preserve">11/14          </t>
  </si>
  <si>
    <t>0038700</t>
  </si>
  <si>
    <t xml:space="preserve">FEV/2015       </t>
  </si>
  <si>
    <t xml:space="preserve">ABR/15         </t>
  </si>
  <si>
    <t xml:space="preserve">MAIO/2015      </t>
  </si>
  <si>
    <t xml:space="preserve">JUL/15         </t>
  </si>
  <si>
    <t xml:space="preserve">AGOS/15        </t>
  </si>
  <si>
    <t xml:space="preserve">SET/15         </t>
  </si>
  <si>
    <t xml:space="preserve">12/15          </t>
  </si>
  <si>
    <t xml:space="preserve">03/2016        </t>
  </si>
  <si>
    <t xml:space="preserve">04/16          </t>
  </si>
  <si>
    <t xml:space="preserve">03/2016 COMP.  </t>
  </si>
  <si>
    <t xml:space="preserve">07/16          </t>
  </si>
  <si>
    <t xml:space="preserve">10/16          </t>
  </si>
  <si>
    <t xml:space="preserve">11/16          </t>
  </si>
  <si>
    <t>0053606</t>
  </si>
  <si>
    <t>0053862</t>
  </si>
  <si>
    <t>0054240</t>
  </si>
  <si>
    <t xml:space="preserve">12/16          </t>
  </si>
  <si>
    <t>0054659</t>
  </si>
  <si>
    <t>0055001</t>
  </si>
  <si>
    <t xml:space="preserve">01/17          </t>
  </si>
  <si>
    <t>0055806</t>
  </si>
  <si>
    <t>0055460</t>
  </si>
  <si>
    <t xml:space="preserve">02/17          </t>
  </si>
  <si>
    <t>0056502</t>
  </si>
  <si>
    <t xml:space="preserve">03/17          </t>
  </si>
  <si>
    <t xml:space="preserve">04/17          </t>
  </si>
  <si>
    <t xml:space="preserve">05/17          </t>
  </si>
  <si>
    <t xml:space="preserve">07/17          </t>
  </si>
  <si>
    <t xml:space="preserve">09/17          </t>
  </si>
  <si>
    <t xml:space="preserve">10/17          </t>
  </si>
  <si>
    <t xml:space="preserve">11/17          </t>
  </si>
  <si>
    <t xml:space="preserve">12/17          </t>
  </si>
  <si>
    <t>DT_EMISSAO</t>
  </si>
  <si>
    <t xml:space="preserve">DT_VENCIM </t>
  </si>
  <si>
    <t xml:space="preserve">DESCRICAO DA DESPESA                                                                                                                                                                                        </t>
  </si>
  <si>
    <t xml:space="preserve">VL_INGRESSO  </t>
  </si>
  <si>
    <t xml:space="preserve">VALOR PAGO   </t>
  </si>
  <si>
    <t>TCT</t>
  </si>
  <si>
    <t xml:space="preserve">NU-CONTRATO    </t>
  </si>
  <si>
    <t>U.NEG</t>
  </si>
  <si>
    <t>CRES</t>
  </si>
  <si>
    <t>GEST</t>
  </si>
  <si>
    <t>DT-INCL_RG</t>
  </si>
  <si>
    <t>SCT</t>
  </si>
  <si>
    <t xml:space="preserve">REF. AO CONVENIO COSANPA X PREFEITURA. FEV/2010.                                                                                                                                                            </t>
  </si>
  <si>
    <t>7440</t>
  </si>
  <si>
    <t>7220</t>
  </si>
  <si>
    <t>7420</t>
  </si>
  <si>
    <t>CTR</t>
  </si>
  <si>
    <t xml:space="preserve">REFERENTE PAGAMENTO MES 12/16                                                                                                                                                                               </t>
  </si>
  <si>
    <t>OB</t>
  </si>
  <si>
    <t>TOTAL POR ANO</t>
  </si>
  <si>
    <t>DATA DA PRESTAÇÃO DE CONTAS</t>
  </si>
  <si>
    <t xml:space="preserve">172773 </t>
  </si>
  <si>
    <t>005149158000141</t>
  </si>
  <si>
    <t xml:space="preserve">PREF.MUN.DE PEIXE BOI                   </t>
  </si>
  <si>
    <t xml:space="preserve">04/08          </t>
  </si>
  <si>
    <t xml:space="preserve">REFERENTE OA PAGAMENTO DE SERVICOS DE TERCEIROS CO RFORME CONVENIO.                                                                                                                                         </t>
  </si>
  <si>
    <t>0000202</t>
  </si>
  <si>
    <t>0048085</t>
  </si>
  <si>
    <t xml:space="preserve">0140695        </t>
  </si>
  <si>
    <t>32210</t>
  </si>
  <si>
    <t>9300</t>
  </si>
  <si>
    <t xml:space="preserve">174495 </t>
  </si>
  <si>
    <t xml:space="preserve">MAIO/08 CONVEN </t>
  </si>
  <si>
    <t xml:space="preserve">REF. A DEPOSITO RELATIVO A CONVENIO COM A PREFEITU RA DE PEIXE BOI, PERIODO DE MAIA/08.                                                                                                                     </t>
  </si>
  <si>
    <t>0000249</t>
  </si>
  <si>
    <t>0048488</t>
  </si>
  <si>
    <t xml:space="preserve">0142224        </t>
  </si>
  <si>
    <t>33210</t>
  </si>
  <si>
    <t xml:space="preserve">176008 </t>
  </si>
  <si>
    <t>MEM</t>
  </si>
  <si>
    <t xml:space="preserve">MEN 165-P/2008 </t>
  </si>
  <si>
    <t xml:space="preserve">REF. A DEPOSITO RELATIVO A CONVENIO COM A PREFEITU RA DE PEIXE BOI, PERIODO DE JUNHO/08.                                                                                                                    </t>
  </si>
  <si>
    <t>0000305</t>
  </si>
  <si>
    <t>0048826</t>
  </si>
  <si>
    <t xml:space="preserve">0143552        </t>
  </si>
  <si>
    <t xml:space="preserve">178109 </t>
  </si>
  <si>
    <t xml:space="preserve">JULHO/08       </t>
  </si>
  <si>
    <t xml:space="preserve">REFERENTE A DEPOSITO RELATIVO A CONVENIO COM A PRE FEITURA DE PEIXE BOI, PERIODO DE JULHO/08.                                                                                                               </t>
  </si>
  <si>
    <t>0000352</t>
  </si>
  <si>
    <t>0049343</t>
  </si>
  <si>
    <t xml:space="preserve">0145413        </t>
  </si>
  <si>
    <t xml:space="preserve">179376 </t>
  </si>
  <si>
    <t>AGO/08 CONVENIO</t>
  </si>
  <si>
    <t xml:space="preserve">REFERENTE A DEPOSITO RELATIVO A CONVENIO COM A PRE FEITURA MUNICIPAL DE PEIXE BOI, PERIODO AGOSTO/08.                                                                                                       </t>
  </si>
  <si>
    <t>0000391</t>
  </si>
  <si>
    <t>0049661</t>
  </si>
  <si>
    <t xml:space="preserve">0146515        </t>
  </si>
  <si>
    <t xml:space="preserve">181707 </t>
  </si>
  <si>
    <t xml:space="preserve">OF </t>
  </si>
  <si>
    <t xml:space="preserve">441/08-DF-UEPG </t>
  </si>
  <si>
    <t xml:space="preserve">REF. A DEPOSITO RELATIVO A CONVENIO COM A PREFEITU RA DE PEIXE BOI. PERIODO SETEMBRO/08.                                                                                                                    </t>
  </si>
  <si>
    <t>0000441</t>
  </si>
  <si>
    <t>0050234</t>
  </si>
  <si>
    <t xml:space="preserve">0148540        </t>
  </si>
  <si>
    <t xml:space="preserve">183108 </t>
  </si>
  <si>
    <t xml:space="preserve">470/2008-DF    </t>
  </si>
  <si>
    <t xml:space="preserve">REF. A DEPOSITO RELATIVO A CONVENIO COM A PREFEITU RA DE PEIXE BOI, PERIODO OUTUBRO/08.                                                                                                                     </t>
  </si>
  <si>
    <t>0000470</t>
  </si>
  <si>
    <t>0050559</t>
  </si>
  <si>
    <t xml:space="preserve">0149644        </t>
  </si>
  <si>
    <t xml:space="preserve">187520 </t>
  </si>
  <si>
    <t xml:space="preserve">13 SALARIO     </t>
  </si>
  <si>
    <t xml:space="preserve">REF. A DEPOSITO RELATIVO A CONVENIO COM A PREFEITU RA DE PEIXE BOI, REFERENTE AO 13 SALARIO                                                                                                                 </t>
  </si>
  <si>
    <t>0000546</t>
  </si>
  <si>
    <t>0051768</t>
  </si>
  <si>
    <t xml:space="preserve">0153218        </t>
  </si>
  <si>
    <t xml:space="preserve">187524 </t>
  </si>
  <si>
    <t xml:space="preserve">DEZEMBRO/08    </t>
  </si>
  <si>
    <t xml:space="preserve">REF. A DEPOSITO RELATIVO A CONVENIO COM A PREFEITU RA DE PEIXE BOI, PERIODO DEZEMBRO/08                                                                                                                     </t>
  </si>
  <si>
    <t>0000547</t>
  </si>
  <si>
    <t>0051470</t>
  </si>
  <si>
    <t xml:space="preserve">0153222        </t>
  </si>
  <si>
    <t xml:space="preserve">186929 </t>
  </si>
  <si>
    <t xml:space="preserve">NOV/08         </t>
  </si>
  <si>
    <t xml:space="preserve">REF. A DEPOSITO RELATIVO A CONVENIO COM A PREFEITU RA DE PEIXE BOI, PERIODO NOVEMBRO/08.                                                                                                                    </t>
  </si>
  <si>
    <t>0000509</t>
  </si>
  <si>
    <t>0051362</t>
  </si>
  <si>
    <t xml:space="preserve">0152744        </t>
  </si>
  <si>
    <t xml:space="preserve">189086 </t>
  </si>
  <si>
    <t xml:space="preserve">JAN/09         </t>
  </si>
  <si>
    <t xml:space="preserve">REF. A DEPOSITO RELATIVO A CONVENIO COM A PREFEITU RA DE PEIXE BOI, PERIODO JANEIRO/09.                                                                                                                     </t>
  </si>
  <si>
    <t>0000020</t>
  </si>
  <si>
    <t>0051864</t>
  </si>
  <si>
    <t xml:space="preserve">0154544        </t>
  </si>
  <si>
    <t xml:space="preserve">191050 </t>
  </si>
  <si>
    <t xml:space="preserve">FEV/09         </t>
  </si>
  <si>
    <t xml:space="preserve">REFERENTE A DEPOSITO RELATIVO A CONVENIO COM A PRE FEITURA DE P BOI, PERIODO FEVEREIRO/09.                                                                                                                  </t>
  </si>
  <si>
    <t>0000067</t>
  </si>
  <si>
    <t>0052338</t>
  </si>
  <si>
    <t xml:space="preserve">0156187        </t>
  </si>
  <si>
    <t xml:space="preserve">192734 </t>
  </si>
  <si>
    <t xml:space="preserve">MARCO/09       </t>
  </si>
  <si>
    <t xml:space="preserve">REFERENTE A DEPOSITO RELATIVO A CONVENIO COM A PRE FEITURA DE PEIXE BOI, PERIODO MARCO/09.                                                                                                                  </t>
  </si>
  <si>
    <t>0000098</t>
  </si>
  <si>
    <t>0052715</t>
  </si>
  <si>
    <t xml:space="preserve">0157670        </t>
  </si>
  <si>
    <t xml:space="preserve">195855 </t>
  </si>
  <si>
    <t xml:space="preserve">REFERENTE A DEPOSITO RELATIVO A CONVENIO COM A PRE FEITURA DE PEIXE BOI, PERIODO ABRIL/09.                                                                                                                  </t>
  </si>
  <si>
    <t xml:space="preserve">0160386        </t>
  </si>
  <si>
    <t xml:space="preserve">196339 </t>
  </si>
  <si>
    <t xml:space="preserve">REFERENTE A DEPOSITO RELATIVO A CONVENIO COM A PRE FEITURA DE PEIXE BOI, PERIODO MAIO/09.                                                                                                                   </t>
  </si>
  <si>
    <t xml:space="preserve">0160814        </t>
  </si>
  <si>
    <t xml:space="preserve">198596 </t>
  </si>
  <si>
    <t xml:space="preserve">JUNHO/09 PEIXE </t>
  </si>
  <si>
    <t xml:space="preserve">REFERENTE A DEPOSITO RELATIVO A CONVENIO COM A PRE FEITURA DE PEIXE BOI, PERIODO JUNHO/09.                                                                                                                  </t>
  </si>
  <si>
    <t xml:space="preserve">0162778        </t>
  </si>
  <si>
    <t xml:space="preserve">200306 </t>
  </si>
  <si>
    <t xml:space="preserve">REFERENTE A DEPOSITO RELATIVO A CONVENIO COM A PRE FEITURA DE PEIXE BOI, PERIODO JULHO/09.                                                                                                                  </t>
  </si>
  <si>
    <t xml:space="preserve">0164288        </t>
  </si>
  <si>
    <t xml:space="preserve">201656 </t>
  </si>
  <si>
    <t xml:space="preserve">REFERENTE A DEPOSITO RELATIVI A CONVENIO COM A PRE FEITURA DE PEIXE BOI, PERIODO AGOSTO/09.                                                                                                                 </t>
  </si>
  <si>
    <t xml:space="preserve">0165513        </t>
  </si>
  <si>
    <t xml:space="preserve">203411 </t>
  </si>
  <si>
    <t xml:space="preserve">REFERENTE A DEPOSITO RELATIVO A CONVENIO COM A PRE FEITURA DE PEIXE BOI, PERIODO SETEMBRO/09.                                                                                                               </t>
  </si>
  <si>
    <t xml:space="preserve">0167048        </t>
  </si>
  <si>
    <t xml:space="preserve">204547 </t>
  </si>
  <si>
    <t xml:space="preserve">REFERENTE A DEPOSITO RELATIVO A CONVENIO COM A PRE FEITURA DE PEIXE BOI, PERIODO OUTUBRO/09.                                                                                                                </t>
  </si>
  <si>
    <t xml:space="preserve">0168054        </t>
  </si>
  <si>
    <t xml:space="preserve">207410 </t>
  </si>
  <si>
    <t xml:space="preserve">REF.AO DEPOSITO DO CONVENIO COM APREFEIRURA DE PEI XE BOI MES 11 2009                                                                                                                                       </t>
  </si>
  <si>
    <t xml:space="preserve">037 032    </t>
  </si>
  <si>
    <t xml:space="preserve">170.478-8           </t>
  </si>
  <si>
    <t xml:space="preserve">0170546        </t>
  </si>
  <si>
    <t xml:space="preserve">207324 </t>
  </si>
  <si>
    <t xml:space="preserve">DEZ/09         </t>
  </si>
  <si>
    <t xml:space="preserve">REFERENTE A DECIMO TERCEIRO E DEPOSITO RELATIVO  A CONVENIO COM A PREFEITURA DE PEIXE BOI,    PERIODO 12/09.                                                                                                </t>
  </si>
  <si>
    <t xml:space="preserve">0170460        </t>
  </si>
  <si>
    <t xml:space="preserve">207325 </t>
  </si>
  <si>
    <t xml:space="preserve">13O.2009       </t>
  </si>
  <si>
    <t xml:space="preserve">0170461        </t>
  </si>
  <si>
    <t xml:space="preserve">209064 </t>
  </si>
  <si>
    <t xml:space="preserve">REFERENTE A DEPOSITO RELATIVO A CONVENIO COM A PRE FEITURA DE PEIXE BOI, PERIODO JANEIRO/2010.                                                                                                              </t>
  </si>
  <si>
    <t xml:space="preserve">0171970        </t>
  </si>
  <si>
    <t xml:space="preserve">210789 </t>
  </si>
  <si>
    <t xml:space="preserve">0173494        </t>
  </si>
  <si>
    <t xml:space="preserve">213027 </t>
  </si>
  <si>
    <t xml:space="preserve">0175465        </t>
  </si>
  <si>
    <t xml:space="preserve">214308 </t>
  </si>
  <si>
    <t xml:space="preserve">REFERENTE A DEPOSITO RELATIVO A CONVENIO COM A PRE FEITURA DE PEIXE BOI, PERIODO ABRIL/10.                                                                                                                  </t>
  </si>
  <si>
    <t xml:space="preserve">0176636        </t>
  </si>
  <si>
    <t xml:space="preserve">216314 </t>
  </si>
  <si>
    <t xml:space="preserve">REFERENTE A DEPOSITO RELATIVO A CONVENIO COM A PRE FEITURA DE PEIXE BOI, PERIODO MAIO/10.                                                                                                                   </t>
  </si>
  <si>
    <t xml:space="preserve">0178398        </t>
  </si>
  <si>
    <t xml:space="preserve">217849 </t>
  </si>
  <si>
    <t xml:space="preserve">REFERENTE A DEPOSITO RELATIVO A CONVENIO COM A PRE FEITURA DE PEIXE BOI, PERIODO JUNHO/10.                                                                                                                  </t>
  </si>
  <si>
    <t xml:space="preserve">0179809        </t>
  </si>
  <si>
    <t xml:space="preserve">219854 </t>
  </si>
  <si>
    <t xml:space="preserve">REFERENTE A DEPOSITO RELATIVO A CONVENIO COM A PRE FEITURA DE PEIXE BOI, PERIODO JULHO/10.                                                                                                                  </t>
  </si>
  <si>
    <t xml:space="preserve">0181554        </t>
  </si>
  <si>
    <t xml:space="preserve">221608 </t>
  </si>
  <si>
    <t xml:space="preserve">REFERENTE A DEPOSITO RELATIVO A CONVENIO COM A PRE FEITURA DE PEIXE BOI, PERIODO AGOSTO/10.                                                                                                                 </t>
  </si>
  <si>
    <t xml:space="preserve">0183154        </t>
  </si>
  <si>
    <t xml:space="preserve">223995 </t>
  </si>
  <si>
    <t xml:space="preserve">REF. AO CONVENIO DO MES DE SET/10.                                                                                                                                                                          </t>
  </si>
  <si>
    <t xml:space="preserve">0185074        </t>
  </si>
  <si>
    <t xml:space="preserve">226053 </t>
  </si>
  <si>
    <t xml:space="preserve">REFERENTE A DEPOSITO RELATIVO A CONVENIO COM A PRE FEITURA DE PEIXE BOI, PERIODO OUTUBRO/10.                                                                                                                </t>
  </si>
  <si>
    <t xml:space="preserve">0186941        </t>
  </si>
  <si>
    <t xml:space="preserve">227498 </t>
  </si>
  <si>
    <t xml:space="preserve">REFERENTE A DEPOSITO RELATIVO A CONVENIO COM A PRE FEITURA DE PEIXE BOI, PERIODO NOVEMBRO/10.                                                                                                               </t>
  </si>
  <si>
    <t xml:space="preserve">0188246        </t>
  </si>
  <si>
    <t xml:space="preserve">229554 </t>
  </si>
  <si>
    <t xml:space="preserve">REFERENTE A DECIMO TERCEIRO SALARIO, DEPOSITO   RE LATIVO A CONVENIO COM A PREFEITURA DE PEIXE   BOI, ANO 2010.                                                                                             </t>
  </si>
  <si>
    <t xml:space="preserve">0190043        </t>
  </si>
  <si>
    <t xml:space="preserve">229593 </t>
  </si>
  <si>
    <t xml:space="preserve">REFERENTE A DEPOSITO RELATIVO A CONVENIO COM A PRE FEITURA DE PEIXE BOI, DEZEMBRO/10.                                                                                                                       </t>
  </si>
  <si>
    <t xml:space="preserve">0190069        </t>
  </si>
  <si>
    <t xml:space="preserve">231090 </t>
  </si>
  <si>
    <t xml:space="preserve">REFERENTE A DEPOSITO RELATIVO A CONVENIO COM A PRE FEITURA DE PEIXE BOI, PERIODO JANEIRO/11.                                                                                                                </t>
  </si>
  <si>
    <t xml:space="preserve">0191426        </t>
  </si>
  <si>
    <t xml:space="preserve">232294 </t>
  </si>
  <si>
    <t xml:space="preserve">0192529        </t>
  </si>
  <si>
    <t xml:space="preserve">233460 </t>
  </si>
  <si>
    <t xml:space="preserve">REFERENTE A DEPOSITO RELATIVO A CONVENIO COM A PRE FEITURA DE PEIXE BOI, PERIODO MARCO/11.                                                                                                                  </t>
  </si>
  <si>
    <t xml:space="preserve">0193551        </t>
  </si>
  <si>
    <t xml:space="preserve">234659 </t>
  </si>
  <si>
    <t xml:space="preserve">REFERENTE A DEPOSITO RELATIVO A CONVENIO COM A PRE FEITURA DE PEIXE BOI, PERIODO ABRIL/11.                                                                                                                  </t>
  </si>
  <si>
    <t xml:space="preserve">0194582        </t>
  </si>
  <si>
    <t xml:space="preserve">236340 </t>
  </si>
  <si>
    <t xml:space="preserve">REFERENTE A DEPOSITO RELATIVO A CONVENIO COM A PRE FEITURA DE PEIXE-BOI, PERIODO MAI/1.                                                                                                                     </t>
  </si>
  <si>
    <t xml:space="preserve">0195832        </t>
  </si>
  <si>
    <t xml:space="preserve">238595 </t>
  </si>
  <si>
    <t xml:space="preserve">REFERENTE A DEPOSITO RELATIVO A CONVENIO COM A PRE FEITURA DE PEIXE BOI, PERIODO JUNHO/11.                                                                                                                  </t>
  </si>
  <si>
    <t xml:space="preserve">0197683        </t>
  </si>
  <si>
    <t xml:space="preserve">238596 </t>
  </si>
  <si>
    <t xml:space="preserve">06/11          </t>
  </si>
  <si>
    <t xml:space="preserve">REFERENTE AOS REPASSES DAS PREFEITURAS MUNICIPAIS DO INTERIOR CONVENIADAS COM A COSANPA, RELATIVO AO CONVENIO COM A PREFEITURA DE PEIXE BOI, PERIODO JUNHO/2011.                                            </t>
  </si>
  <si>
    <t xml:space="preserve">0197684        </t>
  </si>
  <si>
    <t xml:space="preserve">239859 </t>
  </si>
  <si>
    <t xml:space="preserve">REF. AOS REPASSES DAS PREFEITURAS MUNICIPAIS DO IN TERIOR , RELATIVO AO CONVENIO COM A PREF. DE PEIXE BOI, PERIODO JULHO/2011. N? CONV. 07/2010.                                                            </t>
  </si>
  <si>
    <t xml:space="preserve">0198821        </t>
  </si>
  <si>
    <t xml:space="preserve">241428 </t>
  </si>
  <si>
    <t xml:space="preserve">REFERENTE AOS REPASSES DAS PREFEITURAS MUNICIPAIS DO INTERIOR, RELATIVO AO CONVENIO COM A PREFEITURA  DE PEIXE-BOI, PERIODO DE AGOSTO/2011. N? CONV. 10/08.                                                 </t>
  </si>
  <si>
    <t xml:space="preserve">0200135        </t>
  </si>
  <si>
    <t xml:space="preserve">242900 </t>
  </si>
  <si>
    <t xml:space="preserve">REFERENTE AOS REPASSES DAS PREFEITURAS MUNICIPAIS DO INTERIOR, RELATIVO AO CONVENIO DE PEIXE-BOI, PERIODO DE SETEMBRO/2011. N? CONV. 07/2010.                                                               </t>
  </si>
  <si>
    <t xml:space="preserve">0201417        </t>
  </si>
  <si>
    <t xml:space="preserve">242169 </t>
  </si>
  <si>
    <t>SFI</t>
  </si>
  <si>
    <t xml:space="preserve">NF 1042 MORAES </t>
  </si>
  <si>
    <t xml:space="preserve">TRIBUTOS            </t>
  </si>
  <si>
    <t xml:space="preserve">REF. AO RECOLHIMENTO DO ISS DE PEIXE-BOI DA MORAES PEREIRA JUNIOR &amp; CIA LTDA, NF:1042, DATA DE VENCIM ENTO:10/10/2011.                                                                                      </t>
  </si>
  <si>
    <t xml:space="preserve">237 0763   </t>
  </si>
  <si>
    <t xml:space="preserve">550500-3            </t>
  </si>
  <si>
    <t>001</t>
  </si>
  <si>
    <t>0023030</t>
  </si>
  <si>
    <t xml:space="preserve">001 16748  </t>
  </si>
  <si>
    <t xml:space="preserve">8.001-2             </t>
  </si>
  <si>
    <t xml:space="preserve">0200794        </t>
  </si>
  <si>
    <t xml:space="preserve">     </t>
  </si>
  <si>
    <t xml:space="preserve">243964 </t>
  </si>
  <si>
    <t xml:space="preserve">REFERENTE AOS REPASSES DAS PREFEITURAS MUNICIPAIS DO INTERIOR, RELATIVO AO CONVENIO DE PEIXE-BOI, PERIODO DE OUTUBRO/2011.                                                                                  </t>
  </si>
  <si>
    <t>0023078</t>
  </si>
  <si>
    <t xml:space="preserve">0202304        </t>
  </si>
  <si>
    <t xml:space="preserve">245105 </t>
  </si>
  <si>
    <t xml:space="preserve">REFERENTE AOS REPASSES DAS PREFEITURAS MUNICIPAIS DO INTERIOR, RELATIVO AO CONVENIO DE PEIXE-BOI, PERIODO NOVEMBRO E 13? SALARIO/2011.                                                                      </t>
  </si>
  <si>
    <t xml:space="preserve">0203270        </t>
  </si>
  <si>
    <t xml:space="preserve">247202 </t>
  </si>
  <si>
    <t xml:space="preserve">REFERENTE AOS REPASSES DAS PREFEITURAS MUNICIPAIS DO INTERIOR, RELATIVO AO CONVENIO DE PEIXE-BOI, PERIODO DE DEZEMBRO/2011.                                                                                 </t>
  </si>
  <si>
    <t>0023475</t>
  </si>
  <si>
    <t xml:space="preserve">0205077        </t>
  </si>
  <si>
    <t xml:space="preserve">248659 </t>
  </si>
  <si>
    <t xml:space="preserve">REFERENTE AOS REPASSES DAS PREFEITURAS MUNICIPAIS DO INTERIOR, RELATIVO AO MUNICIPIO DE PEIXE-BOI, PERIODO: JANEIRO/2012.**************************** **************************************************    </t>
  </si>
  <si>
    <t>0023649</t>
  </si>
  <si>
    <t xml:space="preserve">0206370        </t>
  </si>
  <si>
    <t xml:space="preserve">249929 </t>
  </si>
  <si>
    <t xml:space="preserve">REFERENTE AOS REPASSES DAS PREFEITURAS MUNICIPAIS DO INTERIOR, RELATIVO AO MUNICIPIO DE PEIXE BOI, PERIODO DE FEVEREIRO/2012.                                                                               </t>
  </si>
  <si>
    <t xml:space="preserve">0207477        </t>
  </si>
  <si>
    <t xml:space="preserve">251332 </t>
  </si>
  <si>
    <t xml:space="preserve">REFERENTE AOS REPASSES DAS PREFEITURAS MUNICIPAIS DO INTERIOR, RELATIVO AO MUNICIPIO DE PEIXE-BOI, MES DE MARCO/2012.                                                                                       </t>
  </si>
  <si>
    <t>0024088</t>
  </si>
  <si>
    <t xml:space="preserve">0208690        </t>
  </si>
  <si>
    <t xml:space="preserve">252253 </t>
  </si>
  <si>
    <t xml:space="preserve">REFERENTE AOS REPASSES DAS PREFEITURAS MUNICIPAIS DO INTERIOR,RELATIVO AO MUNIC?PIO DE PEIXE BOI,MES DE ABRIL/2012.                                                                                         </t>
  </si>
  <si>
    <t xml:space="preserve">0209451        </t>
  </si>
  <si>
    <t xml:space="preserve">253822 </t>
  </si>
  <si>
    <t xml:space="preserve">REFERENTE AOS REPASSES DAS PREFEITURAS MUNICIPAIS DO INTERIOR, RELATIVO AO MUNICIPIO DE PEIXE BOI, MES DE MAIO/2012.                                                                                        </t>
  </si>
  <si>
    <t xml:space="preserve">0210811        </t>
  </si>
  <si>
    <t xml:space="preserve">255019 </t>
  </si>
  <si>
    <t xml:space="preserve">REFERENTE AOS REPASSES DAS PREFEITURAS MUNICIPAIS DO INTERIOR, RELATIVO AO MUNICIPIO DE PEIXE BOI, MES DE JUNHO/2012.                                                                                       </t>
  </si>
  <si>
    <t xml:space="preserve">0211858        </t>
  </si>
  <si>
    <t xml:space="preserve">256463 </t>
  </si>
  <si>
    <t xml:space="preserve">REFERENTE AOS REPASSES DAS PREFEITURAS MUNICIPAIS DO INTERIOR, RELATIVO AO MUNICIPIO DE PEIXE BOI, MES DE JULHO/2012.                                                                                       </t>
  </si>
  <si>
    <t xml:space="preserve">0213077        </t>
  </si>
  <si>
    <t xml:space="preserve">258052 </t>
  </si>
  <si>
    <t xml:space="preserve">NF 351 LABCLIN </t>
  </si>
  <si>
    <t xml:space="preserve">REF. AO RECOLHIMENTO DO ISS DE PEIXE-BOI DA LABCLI N, NF:351, DATA DE VENCIMENTO: 12/09/12                                                                                                                  </t>
  </si>
  <si>
    <t>0025301</t>
  </si>
  <si>
    <t xml:space="preserve">0214474        </t>
  </si>
  <si>
    <t>3510</t>
  </si>
  <si>
    <t>6300</t>
  </si>
  <si>
    <t xml:space="preserve">257973 </t>
  </si>
  <si>
    <t xml:space="preserve">REFERENTE AOS REPASSES DAS PREFEITURAS MUNICIPAIS DO INTERIOR,RELATIVO AO MUNICIPIO DE PEIXE BOI,MES DE AGOSTO/2012.                                                                                        </t>
  </si>
  <si>
    <t xml:space="preserve">0214409        </t>
  </si>
  <si>
    <t xml:space="preserve">259496 </t>
  </si>
  <si>
    <t xml:space="preserve">REFERENTE AOS REPASSES DAS PREFEITURAS MUNICIPAIS DO INTERIOR,RELATIVO AO MUNICIPIO DE PEIXE BOI,MES DE SETEMBRO/2012.                                                                                      </t>
  </si>
  <si>
    <t xml:space="preserve">0215756        </t>
  </si>
  <si>
    <t xml:space="preserve">260808 </t>
  </si>
  <si>
    <t xml:space="preserve">REFERENTE AOS REPASSES DAS PREFEITURAS MUNICIPAIS DO INTERIOR,RELATIVO AO MUNICIPIO DE PEIXE BOI,MES DE OUTUBRO/2012.                                                                                       </t>
  </si>
  <si>
    <t xml:space="preserve">0216847        </t>
  </si>
  <si>
    <t xml:space="preserve">262721 </t>
  </si>
  <si>
    <t xml:space="preserve">11/12          </t>
  </si>
  <si>
    <t xml:space="preserve">REFERENTE AOS REPASSES DAS PREFEITURAS MUNICIPAIS DO INTERIOR,RELATIVO AO MUNICIPIO DE PEIXE BOI,MES DE NOVEMBRO/2012.                                                                                      </t>
  </si>
  <si>
    <t xml:space="preserve">0218405        </t>
  </si>
  <si>
    <t xml:space="preserve">262859 </t>
  </si>
  <si>
    <t xml:space="preserve">REFERENTE AOS REPASSES DAS PREFEITURAS MUNICIPAIS DO INTERIOR, RELATIVO AO MUNICIPIO DE PEIXE BOI, RELATIVO AO 13 SALARIO/2012.                                                                             </t>
  </si>
  <si>
    <t>0026396</t>
  </si>
  <si>
    <t xml:space="preserve">0218526        </t>
  </si>
  <si>
    <t xml:space="preserve">264032 </t>
  </si>
  <si>
    <t xml:space="preserve">REFERENTE AOS REPASSES DAS PREFEITURAS MUNICIPAIS DO INTERIOR,RELATIVO AO MUNICIPIO DE PEIXE BOI,MES DE DEZEMBRO/2012.                                                                                      </t>
  </si>
  <si>
    <t xml:space="preserve">0219568        </t>
  </si>
  <si>
    <t xml:space="preserve">264006 </t>
  </si>
  <si>
    <t xml:space="preserve">PJ MES 12/12   </t>
  </si>
  <si>
    <t xml:space="preserve">REF. AO RECOLHIMENTO DO ISS DE PEIXE BOI DE PJ DO MES 12/12, DATA DE VENCIMENTO: 10/01/13                                                                                                                   </t>
  </si>
  <si>
    <t>0026718</t>
  </si>
  <si>
    <t xml:space="preserve">0219542        </t>
  </si>
  <si>
    <t xml:space="preserve">265469 </t>
  </si>
  <si>
    <t xml:space="preserve">REFERENTE AOS REPASSES DAS PREFEITURAS MUNICIPAIS DO INTERIOR,RELATIVO AO MUNICIPIO DE PEIXE BOI,MES DE JANEIRO/2013.                                                                                       </t>
  </si>
  <si>
    <t xml:space="preserve">0220752        </t>
  </si>
  <si>
    <t xml:space="preserve">266588 </t>
  </si>
  <si>
    <t xml:space="preserve">REFERENTE AOS REPASSES DAS PREFEITURAS MUNICIPAIS DO INTERIOR, RELATIVO AO MUNICIPIO DE PEIXE BOI, MES DE FEVEREIRO/2013.                                                                                   </t>
  </si>
  <si>
    <t xml:space="preserve">0221714        </t>
  </si>
  <si>
    <t xml:space="preserve">269112 </t>
  </si>
  <si>
    <t xml:space="preserve">REFERENTE AOS REPASSES DAS PREFEITURAS MUNICIPAIS DO INTERIOR, RELATIVO AO MUNICIPIO DE PEIXE BOI, MES DE MARCO/2013.                                                                                       </t>
  </si>
  <si>
    <t>0028151</t>
  </si>
  <si>
    <t xml:space="preserve">11/12-CONVENIO </t>
  </si>
  <si>
    <t xml:space="preserve">269481 </t>
  </si>
  <si>
    <t xml:space="preserve">REFERENTE AOS REPASSES DAS PREFEITURAS MUNICIPAIS DO INTERIOR,RELATIVO AO MUNICIPIO DE PEIXE BOI,MES DE ABRIL/2013.                                                                                         </t>
  </si>
  <si>
    <t xml:space="preserve">270930 </t>
  </si>
  <si>
    <t xml:space="preserve">REFERENTE AOS REPASSES DAS PREFEITURAS MUNICIPAIS DO INTERIOR, RELATIVO AO MUNICIPIO DE PEIXE BOI, MES DE MAIO/2013.                                                                                        </t>
  </si>
  <si>
    <t xml:space="preserve">272425 </t>
  </si>
  <si>
    <t xml:space="preserve">REFERENTE AOS REPASSES DAS PREFEITURAS MUNICIPAIS DO INTERIOR,RELATIVO AO MUNICIPIO DE PEIXE BOI,MES DE JUNHO/2013.                                                                                         </t>
  </si>
  <si>
    <t xml:space="preserve">274119 </t>
  </si>
  <si>
    <t xml:space="preserve">REFERENTE AOS REPASSES DAS PREFEITURAS MUNICIPAIS DO INTERIOR, RELATIVO AO MUNICIPIO DE PEIXE BOI, MES DE JULHO/2013.                                                                                       </t>
  </si>
  <si>
    <t>0029711</t>
  </si>
  <si>
    <t xml:space="preserve">275483 </t>
  </si>
  <si>
    <t xml:space="preserve">REFERENTE AOS REPASSES DAS PREFEITURAS MUNICIPAIS DO INTERIOR, RELATIVO AO MUNICIPIO DE PEIXE BOI, M ES DE AGOSTO/2013.                                                                                     </t>
  </si>
  <si>
    <t xml:space="preserve">276818 </t>
  </si>
  <si>
    <t xml:space="preserve">REFERENTE AOS REPASSES DAS PREFEITURAS MUNICIPAIS DO INTERIOR, RELATIVO AO MUNICIPIO DE PEIXE BOI, MES DE SETEMBRO/2013.                                                                                    </t>
  </si>
  <si>
    <t>0030600</t>
  </si>
  <si>
    <t xml:space="preserve">278446 </t>
  </si>
  <si>
    <t xml:space="preserve">REFERENTE AOS REPASSES DAS PREFEITURAS MUNICIPAIS DO INTERIOR, RELATIVO AO MUNICIPIO DE PEIXE BOI, MES DE OUTUBRO/2013.                                                                                     </t>
  </si>
  <si>
    <t>0031178</t>
  </si>
  <si>
    <t xml:space="preserve">279663 </t>
  </si>
  <si>
    <t xml:space="preserve">REFERENTE AOS REPASSES DAS PREFEITURAS MUNICIPAIS DO INTERIOR,RELATIVO AO MUNICIPIO DE PEIXE BOI,MES DE NOVEMBRO/2013.                                                                                      </t>
  </si>
  <si>
    <t xml:space="preserve">280591 </t>
  </si>
  <si>
    <t xml:space="preserve">23/2013        </t>
  </si>
  <si>
    <t xml:space="preserve">REFERENTE AOS REPASSES DAS PREFEITURAS MUNICIPAIS DO INTERIOR, RELATIVO AO MUNICIPIO DE PEIXE BOI,RE LATIVO AO 13 SALARIO/2013.                                                                             </t>
  </si>
  <si>
    <t>0031964</t>
  </si>
  <si>
    <t xml:space="preserve">281218 </t>
  </si>
  <si>
    <t xml:space="preserve">REFERENTE AOS REPASSES DAS PREFEITURAS MUNICIPAIS DO INTERIOR, RELATIVO AO MUNICIPIO DE PEIXE BOI, MES DE DEZEMBRO/2013.                                                                                    </t>
  </si>
  <si>
    <t xml:space="preserve">0233305        </t>
  </si>
  <si>
    <t xml:space="preserve">282852 </t>
  </si>
  <si>
    <t xml:space="preserve">JAN/14         </t>
  </si>
  <si>
    <t xml:space="preserve">REFERENTE AOS REPASSES DAS PREFEITURAS MUNICIPAIS DO INTERIOR,RELATIVO AO MUNICIPIO DE PEIXE BOI,MES DE JANEIRO/2014.                                                                                       </t>
  </si>
  <si>
    <t>0032873</t>
  </si>
  <si>
    <t xml:space="preserve">283973 </t>
  </si>
  <si>
    <t xml:space="preserve">NF 421         </t>
  </si>
  <si>
    <t xml:space="preserve">REF. AO RECOLHIMENTO DO ISSQN SOBRE A NF 421 DA FIRMA TERCEIRA ONDA LTDA-ME. MES DE FEV/14       VENC. 10/03/14                                                                                             </t>
  </si>
  <si>
    <t xml:space="preserve">550.500-3           </t>
  </si>
  <si>
    <t>0033338</t>
  </si>
  <si>
    <t xml:space="preserve">0235602        </t>
  </si>
  <si>
    <t>10000</t>
  </si>
  <si>
    <t>3410</t>
  </si>
  <si>
    <t xml:space="preserve">284280 </t>
  </si>
  <si>
    <t xml:space="preserve">REFERENTE AOS REPASSES DAS PREFEITURAS MUNICIPAIS DO INTERIOR,RELATIVO AO MUNICIPIO DE PEIXE BOI,MES DE FEVEREIRO/2014.                                                                                     </t>
  </si>
  <si>
    <t>0033448</t>
  </si>
  <si>
    <t xml:space="preserve">285360 </t>
  </si>
  <si>
    <t xml:space="preserve">REFERENTE AOS REPASSES DAS PREFEITURAS MUNICIPAIS DO INTERIOR, CRELATIVO AO MUNICIPIO DE PEIXE BOI, MES DE MARCO/2014.                                                                                      </t>
  </si>
  <si>
    <t xml:space="preserve">287084 </t>
  </si>
  <si>
    <t xml:space="preserve">REFERENTE AOS REPASSES DAS PREFEITURAS MUNICIPAIS DO INTERIOR, RELATIVO AO   MUNICIPIO DE PEIXE BOI MES DE ABRIL/2014.                                                                                      </t>
  </si>
  <si>
    <t>0034447</t>
  </si>
  <si>
    <t xml:space="preserve">288564 </t>
  </si>
  <si>
    <t xml:space="preserve">REFERENTE AOS REPASSES DAS PREFEITURAS MUNICIPAIS DO INTERIOR, RELATIVO AO MUNICIPIO DE PEIXE BOI, MES DE MAIO/2014.                                                                                        </t>
  </si>
  <si>
    <t xml:space="preserve">289817 </t>
  </si>
  <si>
    <t xml:space="preserve">REFERENTE AOS REPASSES DAS PREFEITURAS DO INTERIOR RELATIVO AO MUNICIPIO DE PEIXE BOI, JUNHO DE 2014.                                                                                                       </t>
  </si>
  <si>
    <t xml:space="preserve">291758 </t>
  </si>
  <si>
    <t xml:space="preserve">REFERENTE AOS REPASSES DAS PREFEITURAS DO INTERIOR RELATIVO AO MUNICIPIO DE PEIXE BOI, JULHO/2014.                                                                                                          </t>
  </si>
  <si>
    <t xml:space="preserve">293338 </t>
  </si>
  <si>
    <t xml:space="preserve">REFERENTE AOS REPASSES DAS PREFEITURAS DO INTERIOR RELATIVO AO MUNICIPIO DE PEIXE BOI, MES DE AGOSTO                                                                                                        </t>
  </si>
  <si>
    <t xml:space="preserve">295106 </t>
  </si>
  <si>
    <t xml:space="preserve">REFERENTE AOS REPASSES DAS PREFEITURAS DO INTERIOR RELATIVO AO MUNICIPIO DE PEIXE BOI, SETEMBRO/2014.                                                                                                       </t>
  </si>
  <si>
    <t xml:space="preserve">296816 </t>
  </si>
  <si>
    <t xml:space="preserve">REFERENTE AOS REPASSES DAS PREFEITURAS DO INTERIOR RELATIVO AO MUNICIPIO DE PEIXE BOI,OUTUBRO DE 2014                                                                                                       </t>
  </si>
  <si>
    <t xml:space="preserve">298424 </t>
  </si>
  <si>
    <t xml:space="preserve">REFERENTE AOS REPASSES DAS PREFEITURAS DO INTERIOR RELATIVO AO MUNICIPIO DE PEIXE BOI, NOVEMBRO/2014.                                                                                                       </t>
  </si>
  <si>
    <t xml:space="preserve">299736 </t>
  </si>
  <si>
    <t xml:space="preserve">REFERENTE AOS REPASSES DAS PREFEITURAS MUNICIPAIS DO INTERIOR, RELATIVO AO MUNICIPIO DE PEIXE BOI, 13░ DE 2014.                                                                                             </t>
  </si>
  <si>
    <t>0039024</t>
  </si>
  <si>
    <t xml:space="preserve">300475 </t>
  </si>
  <si>
    <t xml:space="preserve">REFERENTE AOS REPASSES DAS PREFEITURAS DO INTERIOR RELATIVO AO MUNICIPIO DE PEIXE BOI, DEZEMBRO/2014.                                                                                                       </t>
  </si>
  <si>
    <t>0039439</t>
  </si>
  <si>
    <t xml:space="preserve">302058 </t>
  </si>
  <si>
    <t xml:space="preserve">JAN/15 COMPL.  </t>
  </si>
  <si>
    <t xml:space="preserve">EMPENHO COMPLEMENTAR REFERENTE AOS REPASSES DAS PREFEITURAS DO INTERIOR, RELATIVO AO MUNICIPIO DE PEIXE BOI, JANEIRO DE 2015.                                                                               </t>
  </si>
  <si>
    <t>0040027</t>
  </si>
  <si>
    <t xml:space="preserve">302059 </t>
  </si>
  <si>
    <t xml:space="preserve">JAN/15         </t>
  </si>
  <si>
    <t xml:space="preserve">REFERENTE AOS REPASSES DAS PREFEITURAS DO INTERIOR RELATIVO AO MUNICIPIO DE PEIXE BOI, JANEIRO/15.                                                                                                          </t>
  </si>
  <si>
    <t xml:space="preserve">302866 </t>
  </si>
  <si>
    <t xml:space="preserve">REFERENTE AOS REPASSES DAS PREFEITURAS DO INTERIOR RELATIVO AO MUNICIPIO DE PEIXE BOI, FEVEREIRO/2015                                                                                                       </t>
  </si>
  <si>
    <t>0040563</t>
  </si>
  <si>
    <t xml:space="preserve">304035 </t>
  </si>
  <si>
    <t xml:space="preserve">MAR/2015       </t>
  </si>
  <si>
    <t xml:space="preserve">REFERENTE AOS REPASSES DAS PREFEITURAS DO INTERIOR RELATIVO AO MUNICIPIO DE PEIXE BOI, MARCO/2015                                                                                                           </t>
  </si>
  <si>
    <t>0041087</t>
  </si>
  <si>
    <t xml:space="preserve">305199 </t>
  </si>
  <si>
    <t xml:space="preserve">REFERENTE AOS REPASSES DAS PREFEITURAS DO INTERIOR RELATIVO AO MUNICIPIO DE PEIXE BOI, ABRIL/2015                                                                                                           </t>
  </si>
  <si>
    <t>0041581</t>
  </si>
  <si>
    <t xml:space="preserve">306808 </t>
  </si>
  <si>
    <t xml:space="preserve">REFERENTE AOS REPASSES DAS PREFEITURAS DO INTERIOR RELATIVO AO MUNICIPIO DE PEIXE BOI, MAIO DE 2015                                                                                                         </t>
  </si>
  <si>
    <t>0042246</t>
  </si>
  <si>
    <t xml:space="preserve">307932 </t>
  </si>
  <si>
    <t xml:space="preserve">JUN/15         </t>
  </si>
  <si>
    <t xml:space="preserve">REFERENTE AOS REPASSES DAS PREFEITURAS DO INTERIOR RELATIVO AO MUNICIPIO DE PEIXE BOI,JUNHO/2015                                                                                                            </t>
  </si>
  <si>
    <t>0042685</t>
  </si>
  <si>
    <t xml:space="preserve">309457 </t>
  </si>
  <si>
    <t xml:space="preserve">REFERENTE AOS REPASSES DAS PREFEITURAS DO INTERIOR RELATIVO AO MUNICIPIO DE PEIXE BOI,JULHO/2015.                                                                                                           </t>
  </si>
  <si>
    <t>0043344</t>
  </si>
  <si>
    <t xml:space="preserve">310726 </t>
  </si>
  <si>
    <t xml:space="preserve">EMPENHO REFERENTE AO MUNICIPIO DE PEIXE BOI,  RELATIVO A PRESTACAO DE SERVICO DO MES DE AGOSTO  DE 2015                                                                                                     </t>
  </si>
  <si>
    <t>0043889</t>
  </si>
  <si>
    <t xml:space="preserve">312197 </t>
  </si>
  <si>
    <t xml:space="preserve">REF. AO MUNICIPIO DE PEIXE BOI, RELAT. A PRESTACAO  DE SERVICO DO MES DE SET/2015                                                                                                                           </t>
  </si>
  <si>
    <t>0044549</t>
  </si>
  <si>
    <t xml:space="preserve">313470 </t>
  </si>
  <si>
    <t xml:space="preserve">OUT/15         </t>
  </si>
  <si>
    <t xml:space="preserve">REF. AO CONVENIO COM A PREF. DE PEIXE BOI, RELAT. AO SERVICO PRESTADO DO MES OUT/2015                                                                                                                       </t>
  </si>
  <si>
    <t>0045032</t>
  </si>
  <si>
    <t xml:space="preserve">315707 </t>
  </si>
  <si>
    <t xml:space="preserve">NOV/2015       </t>
  </si>
  <si>
    <t xml:space="preserve">REF. AO CONVENIO COM A PREF. DE PEIXE BOI, RELAT. AOS SERVICOS PRESTADOS DO MES DE NOV/2015                                                                                                                 </t>
  </si>
  <si>
    <t>0046092</t>
  </si>
  <si>
    <t xml:space="preserve">316344 </t>
  </si>
  <si>
    <t xml:space="preserve">EMPENHO COMPLEMENTAR AO DE N. 235901 REF. AO CONVENIO COM A PREF. DE P. BOI. MES 12/201 5.                                                                                                                  </t>
  </si>
  <si>
    <t>0046312</t>
  </si>
  <si>
    <t xml:space="preserve">317340 </t>
  </si>
  <si>
    <t xml:space="preserve">NF 404         </t>
  </si>
  <si>
    <t xml:space="preserve">RECOLHIMENTO DO ISSQN SOBRE NF 404 DA FIRMA: KMTEC_COMERCIO E SERVICOS LTDA-ME VENC.:10/02/16 COMPET.:01/16                                                                                                 </t>
  </si>
  <si>
    <t>0046910</t>
  </si>
  <si>
    <t xml:space="preserve">0262137        </t>
  </si>
  <si>
    <t xml:space="preserve">320146 </t>
  </si>
  <si>
    <t xml:space="preserve">02/2016        </t>
  </si>
  <si>
    <t xml:space="preserve">COMPLEMENTACAO DO EMPENHO 0238295 DO CONVENIO COM A PREFEITURA DE PEIXE BOI MES 02/16                                                                                                                       </t>
  </si>
  <si>
    <t>0048189</t>
  </si>
  <si>
    <t xml:space="preserve">320147 </t>
  </si>
  <si>
    <t xml:space="preserve">02/2016 COMP.  </t>
  </si>
  <si>
    <t xml:space="preserve">REF. AO CONVENIO COM A PREF. DE PEIXE BOI, MES FEV/2016                                                                                                                                                     </t>
  </si>
  <si>
    <t xml:space="preserve">320148 </t>
  </si>
  <si>
    <t xml:space="preserve">REFERENTE CONVENIO COM A PREFEITURA DE PEIXE BOI MES 03/16                                                                                                                                                  </t>
  </si>
  <si>
    <t>0048188</t>
  </si>
  <si>
    <t xml:space="preserve">320149 </t>
  </si>
  <si>
    <t xml:space="preserve">REFERENTE COMPLEMENTACAO DO EMPENHO 0239588 REFERENTE CONVENIO COM A PREFEITURA DE PEIXE BOI MES 03/16                                                                                                      </t>
  </si>
  <si>
    <t xml:space="preserve">322072 </t>
  </si>
  <si>
    <t xml:space="preserve">01/2016        </t>
  </si>
  <si>
    <t xml:space="preserve">REFERENTE CONVENIO COM A PREFEITURA DE PEIXE BOI MES 01/16                                                                                                                                                  </t>
  </si>
  <si>
    <t>0049015</t>
  </si>
  <si>
    <t xml:space="preserve">323020 </t>
  </si>
  <si>
    <t xml:space="preserve">REFERENTE CONVENIO COM A PREFEITURA DE PEIXE BOI MES 04/2016                                                                                                                                                </t>
  </si>
  <si>
    <t>0049497</t>
  </si>
  <si>
    <t xml:space="preserve">325234 </t>
  </si>
  <si>
    <t xml:space="preserve">NF 2016/520    </t>
  </si>
  <si>
    <t xml:space="preserve">RECOLHIMENTO DO ISSQN SOBRE A NF 2016/520 DA FIRMA KMTEC - COMERCIO E SERVICOS LTDA - ME VENC.:11/07/16 COMPET.:06/2016                                                                                     </t>
  </si>
  <si>
    <t>0050614</t>
  </si>
  <si>
    <t xml:space="preserve">0268389        </t>
  </si>
  <si>
    <t xml:space="preserve">325277 </t>
  </si>
  <si>
    <t xml:space="preserve">JUN/2016       </t>
  </si>
  <si>
    <t xml:space="preserve">REF. AO CONVENIO COM A PREF. DE PEIXE BOI RELATIVO  AO SERVICO DO MES JUNHO/2016                                                                                                                            </t>
  </si>
  <si>
    <t>0050593</t>
  </si>
  <si>
    <t xml:space="preserve">326233 </t>
  </si>
  <si>
    <t xml:space="preserve">MAIO/2016      </t>
  </si>
  <si>
    <t xml:space="preserve">REF. AO CONVENIO COM A PREF. DE PEIXE BOI, REF. AO  MES MAIO/2016                                                                                                                                           </t>
  </si>
  <si>
    <t>0051036</t>
  </si>
  <si>
    <t xml:space="preserve">326238 </t>
  </si>
  <si>
    <t xml:space="preserve">REFERENTE CONVENIO COM A PREFEITURA DE PEIXE BOI MES 07/16                                                                                                                                                  </t>
  </si>
  <si>
    <t>0051038</t>
  </si>
  <si>
    <t xml:space="preserve">328324 </t>
  </si>
  <si>
    <t xml:space="preserve">08/2016        </t>
  </si>
  <si>
    <t xml:space="preserve">REFERENTE CONVENIO COM A PREFEITURA DE PEIXE BOI MES 08/16                                                                                                                                                  </t>
  </si>
  <si>
    <t>0052428</t>
  </si>
  <si>
    <t xml:space="preserve">330279 </t>
  </si>
  <si>
    <t xml:space="preserve">09/16          </t>
  </si>
  <si>
    <t xml:space="preserve">REFERENTE CONVENIO COM A PREFEITURA DE PEIXE BOI MES 09/16                                                                                                                                                  </t>
  </si>
  <si>
    <t>0053460</t>
  </si>
  <si>
    <t xml:space="preserve">331111 </t>
  </si>
  <si>
    <t xml:space="preserve">REFERENTE CONVENIO COM A PREFEITURA DE PEIXE BOI MES 10/16                                                                                                                                                  </t>
  </si>
  <si>
    <t>0053912</t>
  </si>
  <si>
    <t xml:space="preserve">331190 </t>
  </si>
  <si>
    <t xml:space="preserve">REFERENTE CONVENIO COM A PREFEITURA DE PEIXE BOI MES 11/16                                                                                                                                                  </t>
  </si>
  <si>
    <t>0053944</t>
  </si>
  <si>
    <t xml:space="preserve">331598 </t>
  </si>
  <si>
    <t xml:space="preserve">13║/2016       </t>
  </si>
  <si>
    <t xml:space="preserve">REFERENTE CONVENIO COM A PREFEITURA DE PEIXE-BOI 1 PARCELA DO 13 SALARIO 2016                                                                                                                               </t>
  </si>
  <si>
    <t>0054154</t>
  </si>
  <si>
    <t xml:space="preserve">332787 </t>
  </si>
  <si>
    <t xml:space="preserve">13║/16 2║PARC  </t>
  </si>
  <si>
    <t xml:space="preserve">REFERENTE 2 PARCELA DO 13 SALARIO 2016                                                                                                                                                                      </t>
  </si>
  <si>
    <t>0054842</t>
  </si>
  <si>
    <t xml:space="preserve">332609 </t>
  </si>
  <si>
    <t>0054812</t>
  </si>
  <si>
    <t xml:space="preserve">335067 </t>
  </si>
  <si>
    <t xml:space="preserve">REFERENTE PAGAMENO MES 01/17                                                                                                                                                                                </t>
  </si>
  <si>
    <t>0056148</t>
  </si>
  <si>
    <t xml:space="preserve">336888 </t>
  </si>
  <si>
    <t xml:space="preserve">REFERENTE CONVENIO COM A PREFEITURA DE PEIXE DE BOI MES 02/17                                                                                                                                               </t>
  </si>
  <si>
    <t>0057138</t>
  </si>
  <si>
    <t xml:space="preserve">337030 </t>
  </si>
  <si>
    <t xml:space="preserve">REF. AO PAGAMENTO DO MES 03/17, PREFEITURA DE PEI- XE BOI.                                                                                                                                                  </t>
  </si>
  <si>
    <t>0057255</t>
  </si>
  <si>
    <t xml:space="preserve">338223 </t>
  </si>
  <si>
    <t xml:space="preserve">REF. AO PAGAMENTO DO MES 04/17, DA PREFEITURA   DE PEIXE BOI.                                                                                                                                               </t>
  </si>
  <si>
    <t>0057843</t>
  </si>
  <si>
    <t xml:space="preserve">339786 </t>
  </si>
  <si>
    <t xml:space="preserve">REF. AO PAGAMENTO DO MES 05/17, DA PREFEITURA DE - PEIXE BOI.                                                                                                                                               </t>
  </si>
  <si>
    <t>0058770</t>
  </si>
  <si>
    <t xml:space="preserve">342446 </t>
  </si>
  <si>
    <t xml:space="preserve">06/2017        </t>
  </si>
  <si>
    <t xml:space="preserve">REFERENTE CONVENIO COM A PREFEITURA DE PEIXE BOI MES 06/17                                                                                                                                                  </t>
  </si>
  <si>
    <t>0060280</t>
  </si>
  <si>
    <t xml:space="preserve">0281630        </t>
  </si>
  <si>
    <t xml:space="preserve">343709 </t>
  </si>
  <si>
    <t xml:space="preserve">REF. AO PAGAMENTO DO MES 07/17, DA PREFEITURA DE - PEIXE BOI.                                                                                                                                               </t>
  </si>
  <si>
    <t>0060961</t>
  </si>
  <si>
    <t xml:space="preserve">0282656        </t>
  </si>
  <si>
    <t xml:space="preserve">345101 </t>
  </si>
  <si>
    <t xml:space="preserve">AGO/2017       </t>
  </si>
  <si>
    <t xml:space="preserve">REF. AO PAGAMENTO DO MES 08/17, DA PREFEITURA DE - PEIXE BOI.                                                                                                                                               </t>
  </si>
  <si>
    <t>0061634</t>
  </si>
  <si>
    <t xml:space="preserve">0283774        </t>
  </si>
  <si>
    <t xml:space="preserve">346159 </t>
  </si>
  <si>
    <t xml:space="preserve">REF. AO PAGAMENTO DO MES 09/17, DA PREFEITURA DE - PEIXE BOI.                                                                                                                                               </t>
  </si>
  <si>
    <t>0062162</t>
  </si>
  <si>
    <t xml:space="preserve">0284643        </t>
  </si>
  <si>
    <t xml:space="preserve">346673 </t>
  </si>
  <si>
    <t xml:space="preserve">REF. AO PAGAMENTO DO EMS 10/17, DA PREFEITURA DE - PEIXE BOI.                                                                                                                                               </t>
  </si>
  <si>
    <t>0062519</t>
  </si>
  <si>
    <t xml:space="preserve">18/17-CONVENIO </t>
  </si>
  <si>
    <t xml:space="preserve">348410 </t>
  </si>
  <si>
    <t xml:space="preserve">REFERENTE AO PAGAMENTO DO MES 11/2017, A PREFEITU- RA DE PEIXE BOI.                                                                                                                                         </t>
  </si>
  <si>
    <t>0063403</t>
  </si>
  <si>
    <t xml:space="preserve">349942 </t>
  </si>
  <si>
    <t xml:space="preserve">REFERENTE AO PAGAMENTO DO CONVENIO DO MES 12/2017, A PREFEITURA DE PEIXE BOI.                                                                                                                               </t>
  </si>
  <si>
    <t>0064124</t>
  </si>
  <si>
    <t xml:space="preserve">350250 </t>
  </si>
  <si>
    <t xml:space="preserve">13/17          </t>
  </si>
  <si>
    <t xml:space="preserve">REFERENTE AO PAGAMENTO DA 1¬ PARCELA DO 13║  SALA- RIO, A PREFEITURA DE PEIXE BOI.                                                                                                                          </t>
  </si>
  <si>
    <t>0064243</t>
  </si>
  <si>
    <t xml:space="preserve">351419 </t>
  </si>
  <si>
    <t xml:space="preserve"> 13/17         </t>
  </si>
  <si>
    <t xml:space="preserve">REFERENTE AO PAGAMENTO DO 13║ SALARIO, A PREFEITU- RA DE PEIXE BOI.                                                                                                                                         </t>
  </si>
  <si>
    <t>0064901</t>
  </si>
  <si>
    <t xml:space="preserve">351420 </t>
  </si>
  <si>
    <t xml:space="preserve">13/17 COMPL    </t>
  </si>
  <si>
    <t xml:space="preserve">REFERENTE AO COMPLEMEMTO DO EMPENHO N. 0263468, DO 13║ SALARIO, DA PREFEITURA DE PEIXE BOI.                                                                                                                 </t>
  </si>
  <si>
    <t xml:space="preserve">   VIGÊNCIA DE 20/09/2017 A 20/09/2019- R$ 150.722,44</t>
  </si>
  <si>
    <r>
      <t xml:space="preserve">1º TA -24/05/2014 A 23/05/2016- R$131.546,84 
</t>
    </r>
    <r>
      <rPr>
        <sz val="10"/>
        <rFont val="Arial"/>
        <family val="2"/>
      </rPr>
      <t>ANTONIO MOZART CAVALCANTE FILHO- COSANPA NOÊMIA DE SOUSA JACOB</t>
    </r>
  </si>
  <si>
    <r>
      <t xml:space="preserve">2º TA -24/05/2016 A 24/05/2017- R$73.383,42 
</t>
    </r>
    <r>
      <rPr>
        <sz val="10"/>
        <rFont val="Arial"/>
        <family val="2"/>
      </rPr>
      <t>ANTONIO MOZART CAVALCANTE FILHO- COSANPA LUCIANO LOPES DIAS</t>
    </r>
  </si>
  <si>
    <r>
      <t xml:space="preserve">CONVÊNIO 2008 -PREFEITURA DE PEIXE BOI- DE 
</t>
    </r>
    <r>
      <rPr>
        <sz val="10"/>
        <rFont val="Arial"/>
        <family val="2"/>
      </rPr>
      <t>ÉLIA JAQUES RODRIGUES- COSANPA ANTONIO RODRIGUES DA SILVA BRAGA</t>
    </r>
  </si>
  <si>
    <t>13 SALÁRIO</t>
  </si>
  <si>
    <t>302058 /59</t>
  </si>
  <si>
    <t>320146 /147</t>
  </si>
  <si>
    <t>320148 /149</t>
  </si>
  <si>
    <t>13 SALÁRIO-1 PARC</t>
  </si>
  <si>
    <t>13 SALÁRIO-2 PARC</t>
  </si>
  <si>
    <t>351419 420</t>
  </si>
  <si>
    <r>
      <t xml:space="preserve">CONVÊNIO 018/2017 -PREFEITURA DE PEIXE BOI 
</t>
    </r>
    <r>
      <rPr>
        <sz val="10"/>
        <rFont val="Arial"/>
        <family val="2"/>
      </rPr>
      <t>ANTONIO MOZART CAVALCANTE FILHO- COSANPA LUCIANO DA ROCHA CONDE</t>
    </r>
  </si>
  <si>
    <r>
      <t xml:space="preserve">CONVÊNIO 011/2012 -PREFEITURA DE PEIXE BOI- DE 24/05/2012 A 23/05/2014- R$ 103.435,29 C/C 170.478-8
</t>
    </r>
    <r>
      <rPr>
        <sz val="10"/>
        <rFont val="Arial"/>
        <family val="2"/>
      </rPr>
      <t>ÉLIA JAQUES RODRIGUES- COSANPA ANTONIO RODRIGUES DA SILVA BRAGA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</si>
  <si>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</si>
  <si>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REPASSE POR PERIÓDO DE PRESTAÇÃO</t>
  </si>
  <si>
    <t>01/07/2014
E-PROT 2014/297621
PERIODO DE 2012 A 2014
CONFERIR A PRESTAÇÃO</t>
  </si>
  <si>
    <t>21/12/2017
E-PROTOCOLO 2017/546455
VOLUMES I,II,III,IV,V</t>
  </si>
  <si>
    <t>SOLICITAR A PRESTAÇÃO DE CONTAS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</si>
</sst>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16]mmmm\-yy;@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4"/>
      <color indexed="12"/>
      <name val="Monotype Corsiva"/>
      <family val="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3"/>
      <name val="Arial"/>
      <family val="2"/>
    </font>
    <font>
      <sz val="10"/>
      <color theme="4" tint="-0.249977111117893"/>
      <name val="Cambria"/>
      <family val="1"/>
      <scheme val="major"/>
    </font>
    <font>
      <sz val="8"/>
      <color theme="4" tint="-0.249977111117893"/>
      <name val="Calibri"/>
      <family val="2"/>
    </font>
    <font>
      <sz val="10"/>
      <name val="Cambria"/>
      <family val="1"/>
      <scheme val="major"/>
    </font>
    <font>
      <sz val="10"/>
      <color theme="4" tint="-0.249977111117893"/>
      <name val="Calibri"/>
      <family val="2"/>
    </font>
    <font>
      <sz val="10"/>
      <color rgb="FFFF0000"/>
      <name val="Cambria"/>
      <family val="1"/>
      <scheme val="major"/>
    </font>
    <font>
      <sz val="10"/>
      <color rgb="FFFF0000"/>
      <name val="Calibri"/>
      <family val="2"/>
    </font>
    <font>
      <sz val="10"/>
      <color theme="3" tint="-0.249977111117893"/>
      <name val="Cambria"/>
      <family val="1"/>
      <scheme val="major"/>
    </font>
    <font>
      <sz val="10"/>
      <color theme="3" tint="-0.249977111117893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rgb="FF00206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22" applyNumberFormat="0" applyAlignment="0" applyProtection="0"/>
    <xf numFmtId="0" fontId="19" fillId="23" borderId="23" applyNumberFormat="0" applyAlignment="0" applyProtection="0"/>
    <xf numFmtId="0" fontId="20" fillId="0" borderId="24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1" fillId="30" borderId="22" applyNumberFormat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0"/>
    <xf numFmtId="0" fontId="15" fillId="0" borderId="0"/>
    <xf numFmtId="0" fontId="15" fillId="33" borderId="25" applyNumberFormat="0" applyFont="0" applyAlignment="0" applyProtection="0"/>
    <xf numFmtId="0" fontId="15" fillId="33" borderId="25" applyNumberFormat="0" applyFont="0" applyAlignment="0" applyProtection="0"/>
    <xf numFmtId="0" fontId="24" fillId="22" borderId="26" applyNumberFormat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2" fillId="0" borderId="0"/>
    <xf numFmtId="0" fontId="2" fillId="33" borderId="25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25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31">
    <xf numFmtId="0" fontId="0" fillId="0" borderId="0" xfId="0"/>
    <xf numFmtId="0" fontId="6" fillId="0" borderId="0" xfId="0" applyFont="1"/>
    <xf numFmtId="43" fontId="6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5" fillId="0" borderId="1" xfId="0" applyNumberFormat="1" applyFont="1" applyBorder="1"/>
    <xf numFmtId="0" fontId="5" fillId="0" borderId="1" xfId="0" applyFont="1" applyBorder="1"/>
    <xf numFmtId="0" fontId="0" fillId="0" borderId="0" xfId="0" applyFont="1"/>
    <xf numFmtId="0" fontId="8" fillId="0" borderId="0" xfId="0" applyFont="1" applyAlignment="1">
      <alignment horizontal="center"/>
    </xf>
    <xf numFmtId="165" fontId="7" fillId="34" borderId="0" xfId="37" applyNumberFormat="1" applyFont="1" applyFill="1" applyBorder="1" applyAlignment="1">
      <alignment horizontal="left" vertical="center" wrapText="1"/>
    </xf>
    <xf numFmtId="165" fontId="32" fillId="34" borderId="0" xfId="37" applyNumberFormat="1" applyFont="1" applyFill="1" applyBorder="1" applyAlignment="1">
      <alignment horizontal="center" vertical="center" wrapText="1"/>
    </xf>
    <xf numFmtId="43" fontId="8" fillId="34" borderId="0" xfId="0" applyNumberFormat="1" applyFont="1" applyFill="1" applyBorder="1" applyAlignment="1">
      <alignment horizontal="center" vertical="center"/>
    </xf>
    <xf numFmtId="165" fontId="0" fillId="0" borderId="0" xfId="37" applyNumberFormat="1" applyFont="1" applyFill="1" applyBorder="1" applyAlignment="1" applyProtection="1">
      <alignment vertical="center"/>
    </xf>
    <xf numFmtId="14" fontId="0" fillId="0" borderId="0" xfId="37" applyNumberFormat="1" applyFont="1" applyFill="1" applyBorder="1" applyAlignment="1" applyProtection="1">
      <alignment vertical="center"/>
    </xf>
    <xf numFmtId="165" fontId="0" fillId="0" borderId="0" xfId="37" applyNumberFormat="1" applyFont="1" applyFill="1" applyBorder="1" applyAlignment="1" applyProtection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center" vertical="center"/>
    </xf>
    <xf numFmtId="165" fontId="33" fillId="2" borderId="2" xfId="37" applyNumberFormat="1" applyFont="1" applyFill="1" applyBorder="1" applyAlignment="1" applyProtection="1">
      <alignment horizontal="center" vertical="center"/>
    </xf>
    <xf numFmtId="49" fontId="7" fillId="0" borderId="0" xfId="37" applyNumberFormat="1" applyFont="1" applyFill="1" applyBorder="1" applyAlignment="1" applyProtection="1">
      <alignment horizontal="center" vertical="center"/>
    </xf>
    <xf numFmtId="49" fontId="34" fillId="0" borderId="1" xfId="32" applyNumberFormat="1" applyFont="1" applyBorder="1" applyAlignment="1">
      <alignment vertical="center" wrapText="1"/>
    </xf>
    <xf numFmtId="43" fontId="34" fillId="0" borderId="1" xfId="38" applyFont="1" applyBorder="1" applyAlignment="1">
      <alignment vertical="center" wrapText="1"/>
    </xf>
    <xf numFmtId="14" fontId="34" fillId="0" borderId="1" xfId="32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left" vertical="center"/>
    </xf>
    <xf numFmtId="49" fontId="6" fillId="0" borderId="0" xfId="37" applyNumberFormat="1" applyFont="1" applyFill="1" applyBorder="1" applyAlignment="1" applyProtection="1">
      <alignment horizontal="left" vertical="center" wrapText="1"/>
    </xf>
    <xf numFmtId="49" fontId="8" fillId="0" borderId="3" xfId="3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5" fontId="33" fillId="2" borderId="4" xfId="37" applyNumberFormat="1" applyFont="1" applyFill="1" applyBorder="1" applyAlignment="1" applyProtection="1">
      <alignment horizontal="center" vertical="center"/>
    </xf>
    <xf numFmtId="49" fontId="11" fillId="35" borderId="2" xfId="37" applyNumberFormat="1" applyFont="1" applyFill="1" applyBorder="1" applyAlignment="1" applyProtection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165" fontId="11" fillId="36" borderId="5" xfId="37" applyNumberFormat="1" applyFont="1" applyFill="1" applyBorder="1" applyAlignment="1" applyProtection="1">
      <alignment horizontal="center" vertical="center" wrapText="1"/>
    </xf>
    <xf numFmtId="14" fontId="11" fillId="35" borderId="5" xfId="37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164" fontId="12" fillId="34" borderId="1" xfId="37" applyFont="1" applyFill="1" applyBorder="1" applyAlignment="1" applyProtection="1">
      <alignment horizontal="center" vertical="center"/>
    </xf>
    <xf numFmtId="49" fontId="35" fillId="0" borderId="1" xfId="32" applyNumberFormat="1" applyFont="1" applyBorder="1" applyAlignment="1">
      <alignment vertical="center" wrapText="1"/>
    </xf>
    <xf numFmtId="14" fontId="35" fillId="0" borderId="1" xfId="32" applyNumberFormat="1" applyFont="1" applyBorder="1" applyAlignment="1">
      <alignment vertical="center" wrapText="1"/>
    </xf>
    <xf numFmtId="165" fontId="36" fillId="0" borderId="0" xfId="37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165" fontId="36" fillId="0" borderId="2" xfId="37" applyNumberFormat="1" applyFont="1" applyFill="1" applyBorder="1" applyAlignment="1" applyProtection="1">
      <alignment horizontal="center" vertical="center"/>
    </xf>
    <xf numFmtId="4" fontId="37" fillId="2" borderId="2" xfId="37" applyNumberFormat="1" applyFont="1" applyFill="1" applyBorder="1" applyAlignment="1" applyProtection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/>
    </xf>
    <xf numFmtId="165" fontId="36" fillId="0" borderId="0" xfId="37" applyNumberFormat="1" applyFont="1" applyFill="1" applyBorder="1" applyAlignment="1" applyProtection="1">
      <alignment vertical="center"/>
    </xf>
    <xf numFmtId="0" fontId="36" fillId="0" borderId="0" xfId="0" applyFont="1" applyAlignment="1">
      <alignment vertical="center"/>
    </xf>
    <xf numFmtId="164" fontId="0" fillId="0" borderId="0" xfId="37" applyFont="1" applyFill="1" applyBorder="1" applyAlignment="1" applyProtection="1">
      <alignment vertical="center"/>
    </xf>
    <xf numFmtId="164" fontId="11" fillId="36" borderId="5" xfId="37" applyFont="1" applyFill="1" applyBorder="1" applyAlignment="1" applyProtection="1">
      <alignment horizontal="center" vertical="center" wrapText="1"/>
    </xf>
    <xf numFmtId="164" fontId="12" fillId="0" borderId="1" xfId="37" applyFont="1" applyBorder="1"/>
    <xf numFmtId="164" fontId="37" fillId="2" borderId="2" xfId="37" applyFont="1" applyFill="1" applyBorder="1" applyAlignment="1" applyProtection="1">
      <alignment vertical="center"/>
    </xf>
    <xf numFmtId="164" fontId="0" fillId="0" borderId="0" xfId="37" applyFont="1"/>
    <xf numFmtId="49" fontId="38" fillId="0" borderId="2" xfId="37" applyNumberFormat="1" applyFont="1" applyFill="1" applyBorder="1" applyAlignment="1" applyProtection="1">
      <alignment horizontal="center" vertical="center"/>
    </xf>
    <xf numFmtId="165" fontId="38" fillId="34" borderId="2" xfId="37" applyNumberFormat="1" applyFont="1" applyFill="1" applyBorder="1" applyAlignment="1" applyProtection="1">
      <alignment horizontal="center" vertical="center"/>
    </xf>
    <xf numFmtId="165" fontId="36" fillId="34" borderId="0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11" fillId="36" borderId="6" xfId="0" applyFont="1" applyFill="1" applyBorder="1" applyAlignment="1">
      <alignment horizontal="center" vertical="center" wrapText="1"/>
    </xf>
    <xf numFmtId="164" fontId="12" fillId="0" borderId="1" xfId="37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3" fontId="12" fillId="0" borderId="0" xfId="0" applyNumberFormat="1" applyFont="1"/>
    <xf numFmtId="49" fontId="35" fillId="0" borderId="1" xfId="32" applyNumberFormat="1" applyFont="1" applyBorder="1" applyAlignment="1">
      <alignment horizontal="center" vertical="center" wrapText="1"/>
    </xf>
    <xf numFmtId="14" fontId="35" fillId="0" borderId="1" xfId="32" applyNumberFormat="1" applyFont="1" applyBorder="1" applyAlignment="1">
      <alignment horizontal="center" vertical="center" wrapText="1"/>
    </xf>
    <xf numFmtId="14" fontId="35" fillId="0" borderId="7" xfId="32" applyNumberFormat="1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/>
    <xf numFmtId="0" fontId="11" fillId="36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34" borderId="2" xfId="0" applyFont="1" applyFill="1" applyBorder="1" applyAlignment="1">
      <alignment horizontal="center" vertical="center"/>
    </xf>
    <xf numFmtId="0" fontId="39" fillId="35" borderId="2" xfId="0" applyFont="1" applyFill="1" applyBorder="1" applyAlignment="1">
      <alignment horizontal="center" vertical="center"/>
    </xf>
    <xf numFmtId="165" fontId="40" fillId="36" borderId="2" xfId="37" applyNumberFormat="1" applyFont="1" applyFill="1" applyBorder="1" applyAlignment="1" applyProtection="1">
      <alignment horizontal="center" vertical="center" wrapText="1"/>
    </xf>
    <xf numFmtId="165" fontId="39" fillId="0" borderId="0" xfId="37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164" fontId="8" fillId="0" borderId="0" xfId="37" applyFont="1" applyAlignment="1">
      <alignment horizontal="center"/>
    </xf>
    <xf numFmtId="164" fontId="6" fillId="0" borderId="0" xfId="37" applyFont="1" applyFill="1" applyBorder="1" applyAlignment="1" applyProtection="1">
      <alignment horizontal="left" vertical="center"/>
    </xf>
    <xf numFmtId="164" fontId="6" fillId="0" borderId="0" xfId="37" applyFont="1" applyFill="1" applyBorder="1" applyAlignment="1" applyProtection="1">
      <alignment horizontal="left" vertical="center" wrapText="1"/>
    </xf>
    <xf numFmtId="164" fontId="8" fillId="0" borderId="3" xfId="37" applyFont="1" applyFill="1" applyBorder="1" applyAlignment="1" applyProtection="1">
      <alignment horizontal="center" vertical="center"/>
    </xf>
    <xf numFmtId="164" fontId="11" fillId="35" borderId="2" xfId="37" applyFont="1" applyFill="1" applyBorder="1" applyAlignment="1">
      <alignment horizontal="center" vertical="center" wrapText="1"/>
    </xf>
    <xf numFmtId="164" fontId="35" fillId="34" borderId="1" xfId="37" applyFont="1" applyFill="1" applyBorder="1" applyAlignment="1">
      <alignment vertical="center" wrapText="1"/>
    </xf>
    <xf numFmtId="164" fontId="35" fillId="0" borderId="1" xfId="37" applyFont="1" applyBorder="1" applyAlignment="1">
      <alignment vertical="center" wrapText="1"/>
    </xf>
    <xf numFmtId="164" fontId="7" fillId="0" borderId="0" xfId="37" applyFont="1" applyFill="1" applyBorder="1" applyAlignment="1" applyProtection="1">
      <alignment horizontal="center" vertical="center"/>
    </xf>
    <xf numFmtId="165" fontId="41" fillId="0" borderId="0" xfId="37" applyNumberFormat="1" applyFont="1" applyFill="1" applyBorder="1" applyAlignment="1" applyProtection="1">
      <alignment horizontal="center" vertical="center"/>
    </xf>
    <xf numFmtId="164" fontId="8" fillId="0" borderId="0" xfId="37" applyFont="1" applyFill="1" applyBorder="1" applyAlignment="1" applyProtection="1">
      <alignment vertical="center"/>
    </xf>
    <xf numFmtId="164" fontId="6" fillId="0" borderId="0" xfId="37" applyFont="1" applyFill="1" applyBorder="1" applyAlignment="1" applyProtection="1">
      <alignment horizontal="center" vertical="center"/>
    </xf>
    <xf numFmtId="164" fontId="11" fillId="35" borderId="5" xfId="37" applyFont="1" applyFill="1" applyBorder="1" applyAlignment="1" applyProtection="1">
      <alignment horizontal="center" vertical="center" wrapText="1"/>
    </xf>
    <xf numFmtId="164" fontId="12" fillId="34" borderId="8" xfId="37" applyFont="1" applyFill="1" applyBorder="1" applyAlignment="1" applyProtection="1">
      <alignment horizontal="center" vertical="center"/>
    </xf>
    <xf numFmtId="14" fontId="11" fillId="36" borderId="9" xfId="37" applyNumberFormat="1" applyFont="1" applyFill="1" applyBorder="1" applyAlignment="1" applyProtection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164" fontId="12" fillId="0" borderId="0" xfId="37" applyFont="1"/>
    <xf numFmtId="164" fontId="35" fillId="0" borderId="1" xfId="37" applyFont="1" applyBorder="1" applyAlignment="1">
      <alignment horizontal="center" vertical="center" wrapText="1"/>
    </xf>
    <xf numFmtId="165" fontId="41" fillId="0" borderId="1" xfId="37" applyNumberFormat="1" applyFont="1" applyFill="1" applyBorder="1" applyAlignment="1" applyProtection="1">
      <alignment horizontal="center" vertical="center"/>
    </xf>
    <xf numFmtId="43" fontId="12" fillId="0" borderId="1" xfId="0" applyNumberFormat="1" applyFont="1" applyBorder="1"/>
    <xf numFmtId="164" fontId="42" fillId="34" borderId="8" xfId="37" applyFont="1" applyFill="1" applyBorder="1" applyAlignment="1" applyProtection="1">
      <alignment horizontal="center" vertical="center"/>
    </xf>
    <xf numFmtId="14" fontId="35" fillId="0" borderId="11" xfId="3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37" applyFont="1" applyAlignment="1">
      <alignment vertical="center"/>
    </xf>
    <xf numFmtId="164" fontId="39" fillId="0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horizontal="center" vertical="center"/>
    </xf>
    <xf numFmtId="164" fontId="36" fillId="34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vertical="center"/>
    </xf>
    <xf numFmtId="165" fontId="43" fillId="0" borderId="0" xfId="37" applyNumberFormat="1" applyFont="1" applyFill="1" applyBorder="1" applyAlignment="1" applyProtection="1">
      <alignment horizontal="center" vertical="center"/>
    </xf>
    <xf numFmtId="165" fontId="36" fillId="34" borderId="2" xfId="37" applyNumberFormat="1" applyFont="1" applyFill="1" applyBorder="1" applyAlignment="1" applyProtection="1">
      <alignment horizontal="center" vertical="center"/>
    </xf>
    <xf numFmtId="164" fontId="12" fillId="0" borderId="1" xfId="37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43" fillId="34" borderId="2" xfId="37" applyNumberFormat="1" applyFont="1" applyFill="1" applyBorder="1" applyAlignment="1" applyProtection="1">
      <alignment horizontal="center" vertical="center"/>
    </xf>
    <xf numFmtId="14" fontId="0" fillId="0" borderId="0" xfId="37" applyNumberFormat="1" applyFont="1" applyFill="1" applyBorder="1" applyAlignment="1" applyProtection="1">
      <alignment horizontal="left" vertical="center" wrapText="1"/>
    </xf>
    <xf numFmtId="165" fontId="39" fillId="35" borderId="2" xfId="37" applyNumberFormat="1" applyFont="1" applyFill="1" applyBorder="1" applyAlignment="1" applyProtection="1">
      <alignment horizontal="left" vertical="center" wrapText="1"/>
    </xf>
    <xf numFmtId="165" fontId="36" fillId="0" borderId="2" xfId="37" applyNumberFormat="1" applyFont="1" applyFill="1" applyBorder="1" applyAlignment="1" applyProtection="1">
      <alignment horizontal="left" vertical="center" wrapText="1"/>
    </xf>
    <xf numFmtId="43" fontId="44" fillId="0" borderId="1" xfId="0" applyNumberFormat="1" applyFont="1" applyBorder="1"/>
    <xf numFmtId="165" fontId="45" fillId="34" borderId="2" xfId="37" applyNumberFormat="1" applyFont="1" applyFill="1" applyBorder="1" applyAlignment="1" applyProtection="1">
      <alignment horizontal="center" vertical="center"/>
    </xf>
    <xf numFmtId="164" fontId="32" fillId="34" borderId="0" xfId="37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 wrapText="1"/>
    </xf>
    <xf numFmtId="43" fontId="32" fillId="34" borderId="0" xfId="0" applyNumberFormat="1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/>
    </xf>
    <xf numFmtId="43" fontId="0" fillId="34" borderId="0" xfId="0" applyNumberFormat="1" applyFill="1" applyBorder="1" applyAlignment="1">
      <alignment horizontal="center" vertical="center"/>
    </xf>
    <xf numFmtId="164" fontId="10" fillId="34" borderId="0" xfId="37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164" fontId="10" fillId="34" borderId="0" xfId="37" applyFont="1" applyFill="1" applyBorder="1"/>
    <xf numFmtId="164" fontId="8" fillId="34" borderId="0" xfId="37" applyFont="1" applyFill="1" applyBorder="1" applyAlignment="1">
      <alignment horizontal="center" vertical="center" wrapText="1"/>
    </xf>
    <xf numFmtId="49" fontId="46" fillId="0" borderId="1" xfId="32" applyNumberFormat="1" applyFont="1" applyBorder="1" applyAlignment="1">
      <alignment vertical="center" wrapText="1"/>
    </xf>
    <xf numFmtId="164" fontId="46" fillId="0" borderId="1" xfId="37" applyFont="1" applyBorder="1" applyAlignment="1">
      <alignment vertical="center" wrapText="1"/>
    </xf>
    <xf numFmtId="14" fontId="46" fillId="0" borderId="1" xfId="32" applyNumberFormat="1" applyFont="1" applyBorder="1" applyAlignment="1">
      <alignment horizontal="center" vertical="center" wrapText="1"/>
    </xf>
    <xf numFmtId="164" fontId="46" fillId="34" borderId="1" xfId="37" applyFont="1" applyFill="1" applyBorder="1" applyAlignment="1" applyProtection="1">
      <alignment horizontal="center" vertical="center"/>
    </xf>
    <xf numFmtId="164" fontId="46" fillId="0" borderId="1" xfId="37" applyFont="1" applyBorder="1"/>
    <xf numFmtId="49" fontId="46" fillId="0" borderId="1" xfId="32" applyNumberFormat="1" applyFont="1" applyBorder="1" applyAlignment="1">
      <alignment horizontal="left" vertical="center" wrapText="1"/>
    </xf>
    <xf numFmtId="49" fontId="46" fillId="0" borderId="8" xfId="32" applyNumberFormat="1" applyFont="1" applyBorder="1" applyAlignment="1">
      <alignment horizontal="left" vertical="center" wrapText="1"/>
    </xf>
    <xf numFmtId="164" fontId="46" fillId="0" borderId="8" xfId="37" applyFont="1" applyBorder="1" applyAlignment="1">
      <alignment horizontal="center" vertical="center" wrapText="1"/>
    </xf>
    <xf numFmtId="14" fontId="46" fillId="0" borderId="8" xfId="32" applyNumberFormat="1" applyFont="1" applyBorder="1" applyAlignment="1">
      <alignment horizontal="center" vertical="center" wrapText="1"/>
    </xf>
    <xf numFmtId="164" fontId="46" fillId="34" borderId="8" xfId="37" applyFont="1" applyFill="1" applyBorder="1" applyAlignment="1" applyProtection="1">
      <alignment horizontal="center" vertical="center"/>
    </xf>
    <xf numFmtId="164" fontId="46" fillId="0" borderId="1" xfId="37" applyFont="1" applyBorder="1" applyAlignment="1">
      <alignment horizontal="center" vertical="center" wrapText="1"/>
    </xf>
    <xf numFmtId="165" fontId="41" fillId="34" borderId="1" xfId="37" applyNumberFormat="1" applyFont="1" applyFill="1" applyBorder="1" applyAlignment="1" applyProtection="1">
      <alignment horizontal="center" vertical="center"/>
    </xf>
    <xf numFmtId="14" fontId="41" fillId="0" borderId="1" xfId="37" applyNumberFormat="1" applyFont="1" applyFill="1" applyBorder="1" applyAlignment="1" applyProtection="1">
      <alignment horizontal="center" vertical="center"/>
    </xf>
    <xf numFmtId="165" fontId="43" fillId="0" borderId="1" xfId="37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4" fontId="12" fillId="34" borderId="1" xfId="37" applyFont="1" applyFill="1" applyBorder="1"/>
    <xf numFmtId="43" fontId="0" fillId="34" borderId="14" xfId="0" applyNumberFormat="1" applyFill="1" applyBorder="1" applyAlignment="1">
      <alignment horizontal="center" vertical="center" wrapText="1"/>
    </xf>
    <xf numFmtId="43" fontId="0" fillId="0" borderId="0" xfId="0" applyNumberFormat="1"/>
    <xf numFmtId="164" fontId="12" fillId="37" borderId="1" xfId="37" applyFont="1" applyFill="1" applyBorder="1" applyAlignment="1">
      <alignment vertical="center"/>
    </xf>
    <xf numFmtId="14" fontId="35" fillId="37" borderId="1" xfId="32" applyNumberFormat="1" applyFont="1" applyFill="1" applyBorder="1" applyAlignment="1">
      <alignment vertical="center" wrapText="1"/>
    </xf>
    <xf numFmtId="164" fontId="12" fillId="37" borderId="1" xfId="37" applyFont="1" applyFill="1" applyBorder="1"/>
    <xf numFmtId="43" fontId="12" fillId="37" borderId="1" xfId="0" applyNumberFormat="1" applyFont="1" applyFill="1" applyBorder="1"/>
    <xf numFmtId="165" fontId="41" fillId="37" borderId="1" xfId="37" applyNumberFormat="1" applyFont="1" applyFill="1" applyBorder="1" applyAlignment="1" applyProtection="1">
      <alignment horizontal="center" vertical="center"/>
    </xf>
    <xf numFmtId="0" fontId="12" fillId="37" borderId="1" xfId="0" applyFont="1" applyFill="1" applyBorder="1"/>
    <xf numFmtId="49" fontId="8" fillId="34" borderId="13" xfId="0" applyNumberFormat="1" applyFont="1" applyFill="1" applyBorder="1" applyAlignment="1">
      <alignment horizontal="center" vertical="center" wrapText="1"/>
    </xf>
    <xf numFmtId="43" fontId="8" fillId="34" borderId="11" xfId="0" applyNumberFormat="1" applyFont="1" applyFill="1" applyBorder="1" applyAlignment="1">
      <alignment horizontal="center" vertical="center" wrapText="1"/>
    </xf>
    <xf numFmtId="43" fontId="8" fillId="34" borderId="13" xfId="0" applyNumberFormat="1" applyFont="1" applyFill="1" applyBorder="1" applyAlignment="1">
      <alignment horizontal="center" vertical="center" wrapText="1"/>
    </xf>
    <xf numFmtId="43" fontId="47" fillId="34" borderId="13" xfId="0" applyNumberFormat="1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165" fontId="7" fillId="34" borderId="12" xfId="37" applyNumberFormat="1" applyFont="1" applyFill="1" applyBorder="1" applyAlignment="1">
      <alignment horizontal="center" vertical="center" wrapText="1"/>
    </xf>
    <xf numFmtId="165" fontId="4" fillId="34" borderId="12" xfId="37" applyNumberFormat="1" applyFont="1" applyFill="1" applyBorder="1" applyAlignment="1">
      <alignment horizontal="center" vertical="center" wrapText="1"/>
    </xf>
    <xf numFmtId="43" fontId="0" fillId="34" borderId="13" xfId="0" applyNumberFormat="1" applyFont="1" applyFill="1" applyBorder="1" applyAlignment="1">
      <alignment horizontal="center" vertical="center"/>
    </xf>
    <xf numFmtId="43" fontId="4" fillId="34" borderId="13" xfId="0" applyNumberFormat="1" applyFont="1" applyFill="1" applyBorder="1" applyAlignment="1">
      <alignment horizontal="center" vertical="center" wrapText="1"/>
    </xf>
    <xf numFmtId="164" fontId="12" fillId="37" borderId="1" xfId="37" applyFont="1" applyFill="1" applyBorder="1" applyAlignment="1" applyProtection="1">
      <alignment horizontal="center" vertical="center"/>
    </xf>
    <xf numFmtId="43" fontId="4" fillId="0" borderId="0" xfId="0" applyNumberFormat="1" applyFont="1"/>
    <xf numFmtId="164" fontId="11" fillId="0" borderId="0" xfId="37" applyFont="1" applyAlignment="1">
      <alignment horizontal="center" vertical="center" wrapText="1"/>
    </xf>
    <xf numFmtId="164" fontId="44" fillId="0" borderId="1" xfId="37" applyFont="1" applyBorder="1"/>
    <xf numFmtId="164" fontId="44" fillId="34" borderId="1" xfId="37" applyFont="1" applyFill="1" applyBorder="1" applyAlignment="1" applyProtection="1">
      <alignment horizontal="center" vertical="center"/>
    </xf>
    <xf numFmtId="164" fontId="44" fillId="34" borderId="8" xfId="37" applyFont="1" applyFill="1" applyBorder="1" applyAlignment="1" applyProtection="1">
      <alignment horizontal="center" vertical="center"/>
    </xf>
    <xf numFmtId="0" fontId="44" fillId="0" borderId="1" xfId="0" applyFont="1" applyBorder="1" applyAlignment="1">
      <alignment horizontal="center"/>
    </xf>
    <xf numFmtId="165" fontId="44" fillId="34" borderId="1" xfId="37" applyNumberFormat="1" applyFont="1" applyFill="1" applyBorder="1" applyAlignment="1" applyProtection="1">
      <alignment horizontal="center" vertical="center"/>
    </xf>
    <xf numFmtId="49" fontId="44" fillId="34" borderId="1" xfId="37" applyNumberFormat="1" applyFont="1" applyFill="1" applyBorder="1" applyAlignment="1" applyProtection="1">
      <alignment horizontal="center" vertical="center"/>
    </xf>
    <xf numFmtId="164" fontId="44" fillId="37" borderId="1" xfId="37" applyFont="1" applyFill="1" applyBorder="1"/>
    <xf numFmtId="14" fontId="44" fillId="37" borderId="1" xfId="32" applyNumberFormat="1" applyFont="1" applyFill="1" applyBorder="1" applyAlignment="1">
      <alignment vertical="center" wrapText="1"/>
    </xf>
    <xf numFmtId="14" fontId="44" fillId="0" borderId="1" xfId="32" applyNumberFormat="1" applyFont="1" applyBorder="1" applyAlignment="1">
      <alignment vertical="center" wrapText="1"/>
    </xf>
    <xf numFmtId="164" fontId="44" fillId="0" borderId="1" xfId="37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12" fillId="0" borderId="2" xfId="37" applyFont="1" applyFill="1" applyBorder="1" applyAlignment="1" applyProtection="1">
      <alignment horizontal="center" vertical="center"/>
    </xf>
    <xf numFmtId="164" fontId="12" fillId="0" borderId="7" xfId="37" applyFont="1" applyFill="1" applyBorder="1" applyAlignment="1" applyProtection="1">
      <alignment horizontal="center" vertical="center"/>
    </xf>
    <xf numFmtId="49" fontId="12" fillId="39" borderId="1" xfId="37" applyNumberFormat="1" applyFont="1" applyFill="1" applyBorder="1" applyAlignment="1" applyProtection="1">
      <alignment horizontal="center" vertical="center"/>
    </xf>
    <xf numFmtId="0" fontId="12" fillId="39" borderId="1" xfId="0" applyFont="1" applyFill="1" applyBorder="1" applyAlignment="1">
      <alignment horizontal="center" vertical="center"/>
    </xf>
    <xf numFmtId="14" fontId="36" fillId="34" borderId="2" xfId="37" applyNumberFormat="1" applyFont="1" applyFill="1" applyBorder="1" applyAlignment="1" applyProtection="1">
      <alignment horizontal="center" vertical="center"/>
    </xf>
    <xf numFmtId="14" fontId="36" fillId="0" borderId="2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vertical="center" wrapText="1"/>
    </xf>
    <xf numFmtId="164" fontId="40" fillId="34" borderId="0" xfId="37" applyFont="1" applyFill="1" applyBorder="1" applyAlignment="1">
      <alignment horizontal="center" vertical="center" wrapText="1"/>
    </xf>
    <xf numFmtId="2" fontId="36" fillId="34" borderId="0" xfId="37" applyNumberFormat="1" applyFont="1" applyFill="1" applyBorder="1" applyAlignment="1" applyProtection="1">
      <alignment horizontal="center" vertical="center"/>
    </xf>
    <xf numFmtId="2" fontId="36" fillId="34" borderId="0" xfId="37" applyNumberFormat="1" applyFont="1" applyFill="1" applyBorder="1" applyAlignment="1" applyProtection="1">
      <alignment horizontal="right" vertical="center"/>
    </xf>
    <xf numFmtId="4" fontId="37" fillId="34" borderId="0" xfId="37" applyNumberFormat="1" applyFont="1" applyFill="1" applyBorder="1" applyAlignment="1" applyProtection="1">
      <alignment vertical="center"/>
    </xf>
    <xf numFmtId="165" fontId="37" fillId="34" borderId="0" xfId="37" applyNumberFormat="1" applyFont="1" applyFill="1" applyBorder="1" applyAlignment="1" applyProtection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165" fontId="39" fillId="34" borderId="0" xfId="37" applyNumberFormat="1" applyFont="1" applyFill="1" applyBorder="1" applyAlignment="1" applyProtection="1">
      <alignment horizontal="center" vertical="center" wrapText="1"/>
    </xf>
    <xf numFmtId="49" fontId="39" fillId="34" borderId="0" xfId="37" applyNumberFormat="1" applyFont="1" applyFill="1" applyBorder="1" applyAlignment="1" applyProtection="1">
      <alignment horizontal="center" vertical="center" wrapText="1"/>
    </xf>
    <xf numFmtId="164" fontId="39" fillId="34" borderId="0" xfId="37" applyFont="1" applyFill="1" applyBorder="1" applyAlignment="1" applyProtection="1">
      <alignment horizontal="center" vertical="center" wrapText="1"/>
    </xf>
    <xf numFmtId="164" fontId="36" fillId="34" borderId="0" xfId="37" applyFont="1" applyFill="1" applyBorder="1" applyAlignment="1" applyProtection="1">
      <alignment vertical="center"/>
    </xf>
    <xf numFmtId="165" fontId="36" fillId="34" borderId="0" xfId="37" applyNumberFormat="1" applyFont="1" applyFill="1" applyBorder="1" applyAlignment="1" applyProtection="1">
      <alignment vertical="center"/>
    </xf>
    <xf numFmtId="164" fontId="37" fillId="34" borderId="0" xfId="37" applyFont="1" applyFill="1" applyBorder="1" applyAlignment="1" applyProtection="1">
      <alignment vertical="center"/>
    </xf>
    <xf numFmtId="0" fontId="36" fillId="34" borderId="0" xfId="0" applyFont="1" applyFill="1" applyBorder="1" applyAlignment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 wrapText="1"/>
    </xf>
    <xf numFmtId="164" fontId="36" fillId="0" borderId="2" xfId="37" applyFont="1" applyBorder="1" applyAlignment="1">
      <alignment horizontal="center" vertical="center"/>
    </xf>
    <xf numFmtId="49" fontId="36" fillId="0" borderId="2" xfId="37" applyNumberFormat="1" applyFont="1" applyFill="1" applyBorder="1" applyAlignment="1" applyProtection="1">
      <alignment horizontal="center" vertical="center"/>
    </xf>
    <xf numFmtId="164" fontId="12" fillId="38" borderId="1" xfId="37" applyFont="1" applyFill="1" applyBorder="1" applyAlignment="1" applyProtection="1">
      <alignment horizontal="center" vertical="center"/>
    </xf>
    <xf numFmtId="164" fontId="12" fillId="38" borderId="1" xfId="37" applyFont="1" applyFill="1" applyBorder="1"/>
    <xf numFmtId="14" fontId="8" fillId="0" borderId="0" xfId="0" applyNumberFormat="1" applyFont="1" applyAlignment="1">
      <alignment horizontal="left" wrapText="1"/>
    </xf>
    <xf numFmtId="14" fontId="0" fillId="34" borderId="12" xfId="0" applyNumberFormat="1" applyFill="1" applyBorder="1" applyAlignment="1">
      <alignment horizontal="center" vertical="center" wrapText="1"/>
    </xf>
    <xf numFmtId="14" fontId="8" fillId="34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Border="1"/>
    <xf numFmtId="14" fontId="8" fillId="34" borderId="0" xfId="0" applyNumberFormat="1" applyFont="1" applyFill="1" applyBorder="1" applyAlignment="1">
      <alignment horizontal="left" vertical="center" wrapText="1"/>
    </xf>
    <xf numFmtId="14" fontId="6" fillId="0" borderId="0" xfId="37" applyNumberFormat="1" applyFont="1" applyFill="1" applyBorder="1" applyAlignment="1" applyProtection="1">
      <alignment horizontal="left" vertical="center" wrapText="1"/>
    </xf>
    <xf numFmtId="14" fontId="8" fillId="0" borderId="3" xfId="37" applyNumberFormat="1" applyFont="1" applyFill="1" applyBorder="1" applyAlignment="1" applyProtection="1">
      <alignment horizontal="left" vertical="center" wrapText="1"/>
    </xf>
    <xf numFmtId="14" fontId="33" fillId="2" borderId="4" xfId="37" applyNumberFormat="1" applyFont="1" applyFill="1" applyBorder="1" applyAlignment="1" applyProtection="1">
      <alignment horizontal="center" vertical="center"/>
    </xf>
    <xf numFmtId="14" fontId="39" fillId="35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wrapText="1"/>
    </xf>
    <xf numFmtId="49" fontId="36" fillId="34" borderId="2" xfId="37" applyNumberFormat="1" applyFont="1" applyFill="1" applyBorder="1" applyAlignment="1" applyProtection="1">
      <alignment horizontal="center" vertical="center"/>
    </xf>
    <xf numFmtId="49" fontId="37" fillId="2" borderId="2" xfId="37" applyNumberFormat="1" applyFont="1" applyFill="1" applyBorder="1" applyAlignment="1" applyProtection="1">
      <alignment vertical="center"/>
    </xf>
    <xf numFmtId="164" fontId="36" fillId="34" borderId="2" xfId="37" applyFont="1" applyFill="1" applyBorder="1" applyAlignment="1">
      <alignment horizontal="center" vertical="center"/>
    </xf>
    <xf numFmtId="14" fontId="36" fillId="34" borderId="2" xfId="0" applyNumberFormat="1" applyFont="1" applyFill="1" applyBorder="1" applyAlignment="1">
      <alignment horizontal="center" vertical="center"/>
    </xf>
    <xf numFmtId="2" fontId="36" fillId="34" borderId="0" xfId="37" applyNumberFormat="1" applyFont="1" applyFill="1" applyBorder="1" applyAlignment="1" applyProtection="1">
      <alignment horizontal="center" vertical="center" wrapText="1"/>
    </xf>
    <xf numFmtId="164" fontId="6" fillId="0" borderId="0" xfId="37" applyFont="1" applyAlignment="1">
      <alignment vertical="center"/>
    </xf>
    <xf numFmtId="0" fontId="14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164" fontId="34" fillId="0" borderId="0" xfId="37" applyFont="1"/>
    <xf numFmtId="164" fontId="50" fillId="0" borderId="0" xfId="37" applyFont="1"/>
    <xf numFmtId="164" fontId="3" fillId="0" borderId="0" xfId="37" applyFont="1"/>
    <xf numFmtId="0" fontId="6" fillId="0" borderId="0" xfId="0" applyFont="1" applyAlignment="1">
      <alignment horizontal="center"/>
    </xf>
    <xf numFmtId="164" fontId="8" fillId="0" borderId="1" xfId="37" applyFont="1" applyBorder="1" applyAlignment="1">
      <alignment horizontal="center" vertical="center"/>
    </xf>
    <xf numFmtId="164" fontId="8" fillId="0" borderId="1" xfId="37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6" fillId="0" borderId="0" xfId="37" applyFont="1" applyAlignment="1">
      <alignment horizontal="center"/>
    </xf>
    <xf numFmtId="164" fontId="6" fillId="0" borderId="1" xfId="37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14" fontId="49" fillId="0" borderId="1" xfId="61" applyNumberFormat="1" applyFont="1" applyBorder="1" applyAlignment="1">
      <alignment horizontal="center"/>
    </xf>
    <xf numFmtId="166" fontId="49" fillId="0" borderId="1" xfId="61" applyNumberFormat="1" applyFont="1" applyBorder="1" applyAlignment="1">
      <alignment horizontal="left"/>
    </xf>
    <xf numFmtId="166" fontId="6" fillId="0" borderId="0" xfId="0" applyNumberFormat="1" applyFont="1" applyAlignment="1">
      <alignment horizontal="left"/>
    </xf>
    <xf numFmtId="164" fontId="48" fillId="0" borderId="1" xfId="37" applyFont="1" applyBorder="1"/>
    <xf numFmtId="14" fontId="48" fillId="0" borderId="1" xfId="61" applyNumberFormat="1" applyFont="1" applyBorder="1"/>
    <xf numFmtId="166" fontId="8" fillId="0" borderId="1" xfId="0" applyNumberFormat="1" applyFont="1" applyBorder="1" applyAlignment="1">
      <alignment horizontal="left" vertical="center"/>
    </xf>
    <xf numFmtId="49" fontId="48" fillId="0" borderId="1" xfId="61" applyNumberFormat="1" applyFont="1" applyBorder="1"/>
    <xf numFmtId="49" fontId="50" fillId="0" borderId="0" xfId="61" applyNumberFormat="1" applyFont="1"/>
    <xf numFmtId="0" fontId="50" fillId="0" borderId="0" xfId="61" applyFont="1"/>
    <xf numFmtId="49" fontId="34" fillId="0" borderId="0" xfId="61" applyNumberFormat="1" applyFont="1"/>
    <xf numFmtId="14" fontId="34" fillId="0" borderId="0" xfId="61" applyNumberFormat="1" applyFont="1"/>
    <xf numFmtId="0" fontId="34" fillId="0" borderId="0" xfId="61" applyFont="1"/>
    <xf numFmtId="164" fontId="49" fillId="0" borderId="1" xfId="37" applyFont="1" applyBorder="1"/>
    <xf numFmtId="49" fontId="49" fillId="0" borderId="1" xfId="61" applyNumberFormat="1" applyFont="1" applyBorder="1"/>
    <xf numFmtId="164" fontId="49" fillId="0" borderId="1" xfId="37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vertical="center"/>
    </xf>
    <xf numFmtId="49" fontId="34" fillId="41" borderId="0" xfId="61" applyNumberFormat="1" applyFont="1" applyFill="1"/>
    <xf numFmtId="14" fontId="34" fillId="41" borderId="0" xfId="61" applyNumberFormat="1" applyFont="1" applyFill="1"/>
    <xf numFmtId="0" fontId="34" fillId="41" borderId="0" xfId="61" applyFont="1" applyFill="1"/>
    <xf numFmtId="164" fontId="34" fillId="41" borderId="0" xfId="37" applyFont="1" applyFill="1"/>
    <xf numFmtId="0" fontId="51" fillId="0" borderId="0" xfId="61" applyFont="1"/>
    <xf numFmtId="14" fontId="52" fillId="0" borderId="0" xfId="61" applyNumberFormat="1" applyFont="1"/>
    <xf numFmtId="14" fontId="52" fillId="41" borderId="0" xfId="61" applyNumberFormat="1" applyFont="1" applyFill="1"/>
    <xf numFmtId="0" fontId="53" fillId="0" borderId="0" xfId="0" applyFont="1"/>
    <xf numFmtId="164" fontId="6" fillId="0" borderId="0" xfId="37" applyFont="1"/>
    <xf numFmtId="164" fontId="5" fillId="0" borderId="0" xfId="37" applyFont="1" applyAlignment="1">
      <alignment vertical="center"/>
    </xf>
    <xf numFmtId="166" fontId="49" fillId="34" borderId="1" xfId="61" applyNumberFormat="1" applyFont="1" applyFill="1" applyBorder="1" applyAlignment="1">
      <alignment horizontal="left"/>
    </xf>
    <xf numFmtId="14" fontId="49" fillId="34" borderId="1" xfId="61" applyNumberFormat="1" applyFont="1" applyFill="1" applyBorder="1" applyAlignment="1">
      <alignment horizontal="center"/>
    </xf>
    <xf numFmtId="164" fontId="49" fillId="34" borderId="1" xfId="37" applyFont="1" applyFill="1" applyBorder="1"/>
    <xf numFmtId="49" fontId="49" fillId="34" borderId="1" xfId="61" applyNumberFormat="1" applyFont="1" applyFill="1" applyBorder="1"/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4" fillId="34" borderId="1" xfId="37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49" fontId="0" fillId="34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40" borderId="1" xfId="0" applyNumberFormat="1" applyFont="1" applyFill="1" applyBorder="1" applyAlignment="1">
      <alignment horizontal="center" vertical="center" wrapText="1"/>
    </xf>
    <xf numFmtId="43" fontId="0" fillId="34" borderId="11" xfId="0" applyNumberFormat="1" applyFont="1" applyFill="1" applyBorder="1" applyAlignment="1">
      <alignment horizontal="center" vertical="center"/>
    </xf>
    <xf numFmtId="43" fontId="0" fillId="34" borderId="13" xfId="0" applyNumberFormat="1" applyFont="1" applyFill="1" applyBorder="1" applyAlignment="1">
      <alignment horizontal="center" vertical="center"/>
    </xf>
    <xf numFmtId="165" fontId="7" fillId="34" borderId="1" xfId="37" applyNumberFormat="1" applyFont="1" applyFill="1" applyBorder="1" applyAlignment="1">
      <alignment horizontal="center" vertical="center" wrapText="1"/>
    </xf>
    <xf numFmtId="49" fontId="4" fillId="40" borderId="1" xfId="0" applyNumberFormat="1" applyFont="1" applyFill="1" applyBorder="1" applyAlignment="1">
      <alignment horizontal="center" vertical="center" wrapText="1"/>
    </xf>
    <xf numFmtId="49" fontId="0" fillId="40" borderId="1" xfId="0" applyNumberForma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0" fillId="34" borderId="13" xfId="0" applyFill="1" applyBorder="1"/>
    <xf numFmtId="0" fontId="0" fillId="34" borderId="14" xfId="0" applyFill="1" applyBorder="1"/>
    <xf numFmtId="43" fontId="0" fillId="40" borderId="1" xfId="0" applyNumberFormat="1" applyFont="1" applyFill="1" applyBorder="1" applyAlignment="1">
      <alignment horizontal="center" vertical="center" wrapText="1"/>
    </xf>
    <xf numFmtId="43" fontId="0" fillId="34" borderId="14" xfId="0" applyNumberFormat="1" applyFont="1" applyFill="1" applyBorder="1" applyAlignment="1">
      <alignment horizontal="center" vertical="center"/>
    </xf>
    <xf numFmtId="43" fontId="0" fillId="34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164" fontId="44" fillId="34" borderId="8" xfId="37" applyFont="1" applyFill="1" applyBorder="1" applyAlignment="1" applyProtection="1">
      <alignment horizontal="center" vertical="center"/>
    </xf>
    <xf numFmtId="164" fontId="44" fillId="34" borderId="7" xfId="37" applyFont="1" applyFill="1" applyBorder="1" applyAlignment="1" applyProtection="1">
      <alignment horizontal="center" vertical="center"/>
    </xf>
    <xf numFmtId="164" fontId="41" fillId="34" borderId="8" xfId="37" applyFont="1" applyFill="1" applyBorder="1" applyAlignment="1" applyProtection="1">
      <alignment horizontal="center" vertical="center" wrapText="1"/>
    </xf>
    <xf numFmtId="164" fontId="41" fillId="34" borderId="21" xfId="37" applyFont="1" applyFill="1" applyBorder="1" applyAlignment="1" applyProtection="1">
      <alignment horizontal="center" vertical="center" wrapText="1"/>
    </xf>
    <xf numFmtId="164" fontId="41" fillId="34" borderId="7" xfId="37" applyFont="1" applyFill="1" applyBorder="1" applyAlignment="1" applyProtection="1">
      <alignment horizontal="center" vertical="center" wrapText="1"/>
    </xf>
    <xf numFmtId="43" fontId="4" fillId="34" borderId="11" xfId="0" applyNumberFormat="1" applyFont="1" applyFill="1" applyBorder="1" applyAlignment="1">
      <alignment horizontal="center" vertical="center" wrapText="1"/>
    </xf>
    <xf numFmtId="43" fontId="4" fillId="34" borderId="14" xfId="0" applyNumberFormat="1" applyFont="1" applyFill="1" applyBorder="1" applyAlignment="1">
      <alignment horizontal="center" vertical="center" wrapText="1"/>
    </xf>
    <xf numFmtId="43" fontId="0" fillId="34" borderId="14" xfId="0" applyNumberFormat="1" applyFill="1" applyBorder="1" applyAlignment="1">
      <alignment horizontal="center" vertical="center" wrapText="1"/>
    </xf>
    <xf numFmtId="164" fontId="44" fillId="0" borderId="8" xfId="37" applyFont="1" applyBorder="1" applyAlignment="1">
      <alignment horizontal="center"/>
    </xf>
    <xf numFmtId="164" fontId="44" fillId="0" borderId="7" xfId="37" applyFont="1" applyBorder="1" applyAlignment="1">
      <alignment horizontal="center"/>
    </xf>
    <xf numFmtId="43" fontId="4" fillId="40" borderId="11" xfId="0" applyNumberFormat="1" applyFont="1" applyFill="1" applyBorder="1" applyAlignment="1">
      <alignment horizontal="center" vertical="center" wrapText="1"/>
    </xf>
    <xf numFmtId="43" fontId="0" fillId="40" borderId="14" xfId="0" applyNumberFormat="1" applyFill="1" applyBorder="1" applyAlignment="1">
      <alignment horizontal="center" vertical="center" wrapText="1"/>
    </xf>
    <xf numFmtId="43" fontId="32" fillId="40" borderId="1" xfId="0" applyNumberFormat="1" applyFont="1" applyFill="1" applyBorder="1" applyAlignment="1">
      <alignment horizontal="center" vertical="center" wrapText="1"/>
    </xf>
    <xf numFmtId="43" fontId="8" fillId="40" borderId="1" xfId="0" applyNumberFormat="1" applyFont="1" applyFill="1" applyBorder="1" applyAlignment="1">
      <alignment horizontal="center" vertical="center"/>
    </xf>
    <xf numFmtId="43" fontId="32" fillId="40" borderId="11" xfId="0" applyNumberFormat="1" applyFont="1" applyFill="1" applyBorder="1" applyAlignment="1">
      <alignment horizontal="center" vertical="center" wrapText="1"/>
    </xf>
    <xf numFmtId="43" fontId="32" fillId="40" borderId="14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3" fontId="32" fillId="40" borderId="16" xfId="0" applyNumberFormat="1" applyFont="1" applyFill="1" applyBorder="1" applyAlignment="1">
      <alignment horizontal="center" vertical="center" wrapText="1"/>
    </xf>
    <xf numFmtId="43" fontId="32" fillId="40" borderId="10" xfId="0" applyNumberFormat="1" applyFont="1" applyFill="1" applyBorder="1" applyAlignment="1">
      <alignment horizontal="center" vertical="center" wrapText="1"/>
    </xf>
    <xf numFmtId="43" fontId="32" fillId="40" borderId="17" xfId="0" applyNumberFormat="1" applyFont="1" applyFill="1" applyBorder="1" applyAlignment="1">
      <alignment horizontal="center" vertical="center" wrapText="1"/>
    </xf>
    <xf numFmtId="43" fontId="32" fillId="40" borderId="18" xfId="0" applyNumberFormat="1" applyFont="1" applyFill="1" applyBorder="1" applyAlignment="1">
      <alignment horizontal="center" vertical="center" wrapText="1"/>
    </xf>
    <xf numFmtId="43" fontId="32" fillId="40" borderId="19" xfId="0" applyNumberFormat="1" applyFont="1" applyFill="1" applyBorder="1" applyAlignment="1">
      <alignment horizontal="center" vertical="center" wrapText="1"/>
    </xf>
    <xf numFmtId="43" fontId="32" fillId="40" borderId="20" xfId="0" applyNumberFormat="1" applyFont="1" applyFill="1" applyBorder="1" applyAlignment="1">
      <alignment horizontal="center" vertical="center" wrapText="1"/>
    </xf>
  </cellXfs>
  <cellStyles count="75">
    <cellStyle name="20% - Ênfase1" xfId="1" builtinId="30" customBuiltin="1"/>
    <cellStyle name="20% - Ênfase1 2" xfId="49"/>
    <cellStyle name="20% - Ênfase1 3" xfId="63"/>
    <cellStyle name="20% - Ênfase2" xfId="2" builtinId="34" customBuiltin="1"/>
    <cellStyle name="20% - Ênfase2 2" xfId="51"/>
    <cellStyle name="20% - Ênfase2 3" xfId="65"/>
    <cellStyle name="20% - Ênfase3" xfId="3" builtinId="38" customBuiltin="1"/>
    <cellStyle name="20% - Ênfase3 2" xfId="53"/>
    <cellStyle name="20% - Ênfase3 3" xfId="67"/>
    <cellStyle name="20% - Ênfase4" xfId="4" builtinId="42" customBuiltin="1"/>
    <cellStyle name="20% - Ênfase4 2" xfId="55"/>
    <cellStyle name="20% - Ênfase4 3" xfId="69"/>
    <cellStyle name="20% - Ênfase5" xfId="5" builtinId="46" customBuiltin="1"/>
    <cellStyle name="20% - Ênfase5 2" xfId="57"/>
    <cellStyle name="20% - Ênfase5 3" xfId="71"/>
    <cellStyle name="20% - Ênfase6" xfId="6" builtinId="50" customBuiltin="1"/>
    <cellStyle name="20% - Ênfase6 2" xfId="59"/>
    <cellStyle name="20% - Ênfase6 3" xfId="73"/>
    <cellStyle name="40% - Ênfase1" xfId="7" builtinId="31" customBuiltin="1"/>
    <cellStyle name="40% - Ênfase1 2" xfId="50"/>
    <cellStyle name="40% - Ênfase1 3" xfId="64"/>
    <cellStyle name="40% - Ênfase2" xfId="8" builtinId="35" customBuiltin="1"/>
    <cellStyle name="40% - Ênfase2 2" xfId="52"/>
    <cellStyle name="40% - Ênfase2 3" xfId="66"/>
    <cellStyle name="40% - Ênfase3" xfId="9" builtinId="39" customBuiltin="1"/>
    <cellStyle name="40% - Ênfase3 2" xfId="54"/>
    <cellStyle name="40% - Ênfase3 3" xfId="68"/>
    <cellStyle name="40% - Ênfase4" xfId="10" builtinId="43" customBuiltin="1"/>
    <cellStyle name="40% - Ênfase4 2" xfId="56"/>
    <cellStyle name="40% - Ênfase4 3" xfId="70"/>
    <cellStyle name="40% - Ênfase5" xfId="11" builtinId="47" customBuiltin="1"/>
    <cellStyle name="40% - Ênfase5 2" xfId="58"/>
    <cellStyle name="40% - Ênfase5 3" xfId="72"/>
    <cellStyle name="40% - Ênfase6" xfId="12" builtinId="51" customBuiltin="1"/>
    <cellStyle name="40% - Ênfase6 2" xfId="60"/>
    <cellStyle name="40% - Ênfase6 3" xfId="74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4" xfId="47"/>
    <cellStyle name="Normal 5" xfId="61"/>
    <cellStyle name="Nota 2" xfId="34"/>
    <cellStyle name="Nota 3" xfId="35"/>
    <cellStyle name="Nota 4" xfId="48"/>
    <cellStyle name="Nota 5" xfId="62"/>
    <cellStyle name="Saída" xfId="36" builtinId="21" customBuiltin="1"/>
    <cellStyle name="Separador de milhares" xfId="37" builtinId="3"/>
    <cellStyle name="Separador de milhares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1609724</xdr:colOff>
      <xdr:row>0</xdr:row>
      <xdr:rowOff>0</xdr:rowOff>
    </xdr:from>
    <xdr:to>
      <xdr:col>1</xdr:col>
      <xdr:colOff>304799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4" y="0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0</xdr:row>
      <xdr:rowOff>0</xdr:rowOff>
    </xdr:from>
    <xdr:to>
      <xdr:col>1</xdr:col>
      <xdr:colOff>609600</xdr:colOff>
      <xdr:row>1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0"/>
          <a:ext cx="609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295275</xdr:rowOff>
    </xdr:to>
    <xdr:pic>
      <xdr:nvPicPr>
        <xdr:cNvPr id="1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E8" sqref="E8"/>
    </sheetView>
  </sheetViews>
  <sheetFormatPr defaultRowHeight="42" customHeight="1"/>
  <cols>
    <col min="1" max="1" width="15" style="1" customWidth="1"/>
    <col min="2" max="2" width="13.5703125" style="1" customWidth="1"/>
    <col min="3" max="3" width="9.7109375" style="1" customWidth="1"/>
    <col min="4" max="4" width="9.85546875" style="1" customWidth="1"/>
    <col min="5" max="5" width="9.42578125" style="1" customWidth="1"/>
    <col min="6" max="6" width="14.7109375" style="1" customWidth="1"/>
    <col min="7" max="7" width="24.7109375" style="1" customWidth="1"/>
    <col min="8" max="8" width="9.42578125" style="25" customWidth="1"/>
    <col min="9" max="9" width="12.140625" style="25" customWidth="1"/>
    <col min="10" max="16384" width="9.140625" style="1"/>
  </cols>
  <sheetData>
    <row r="1" spans="1:9" ht="18.75" customHeight="1">
      <c r="A1" s="265" t="s">
        <v>386</v>
      </c>
      <c r="B1" s="265"/>
      <c r="C1" s="265"/>
      <c r="D1" s="265"/>
      <c r="E1" s="265"/>
      <c r="F1" s="265"/>
      <c r="G1" s="265"/>
      <c r="H1" s="265"/>
      <c r="I1" s="265"/>
    </row>
    <row r="2" spans="1:9" s="5" customFormat="1" ht="42" customHeight="1">
      <c r="A2" s="3" t="s">
        <v>45</v>
      </c>
      <c r="B2" s="3" t="s">
        <v>47</v>
      </c>
      <c r="C2" s="3" t="s">
        <v>44</v>
      </c>
      <c r="D2" s="3"/>
      <c r="E2" s="3" t="s">
        <v>46</v>
      </c>
      <c r="F2" s="3" t="s">
        <v>88</v>
      </c>
      <c r="G2" s="4" t="s">
        <v>87</v>
      </c>
      <c r="H2" s="23" t="s">
        <v>151</v>
      </c>
      <c r="I2" s="23" t="s">
        <v>281</v>
      </c>
    </row>
    <row r="3" spans="1:9" s="5" customFormat="1" ht="42" customHeight="1">
      <c r="A3" s="19" t="s">
        <v>64</v>
      </c>
      <c r="B3" s="21">
        <v>40758</v>
      </c>
      <c r="C3" s="19" t="s">
        <v>160</v>
      </c>
      <c r="D3" s="19" t="s">
        <v>152</v>
      </c>
      <c r="E3" s="19" t="s">
        <v>24</v>
      </c>
      <c r="F3" s="20">
        <v>8663.08</v>
      </c>
      <c r="G3" s="19" t="s">
        <v>161</v>
      </c>
      <c r="H3" s="22" t="s">
        <v>280</v>
      </c>
      <c r="I3" s="22" t="s">
        <v>282</v>
      </c>
    </row>
    <row r="4" spans="1:9" s="5" customFormat="1" ht="42" customHeight="1">
      <c r="A4" s="19" t="s">
        <v>111</v>
      </c>
      <c r="B4" s="21">
        <v>40778</v>
      </c>
      <c r="C4" s="19" t="s">
        <v>162</v>
      </c>
      <c r="D4" s="19" t="s">
        <v>152</v>
      </c>
      <c r="E4" s="19" t="s">
        <v>25</v>
      </c>
      <c r="F4" s="20">
        <v>9000</v>
      </c>
      <c r="G4" s="19" t="s">
        <v>165</v>
      </c>
      <c r="H4" s="22" t="s">
        <v>283</v>
      </c>
      <c r="I4" s="22" t="s">
        <v>284</v>
      </c>
    </row>
    <row r="5" spans="1:9" s="5" customFormat="1" ht="42" customHeight="1">
      <c r="A5" s="19" t="s">
        <v>111</v>
      </c>
      <c r="B5" s="21">
        <v>40778</v>
      </c>
      <c r="C5" s="19" t="s">
        <v>163</v>
      </c>
      <c r="D5" s="19" t="s">
        <v>152</v>
      </c>
      <c r="E5" s="19" t="s">
        <v>164</v>
      </c>
      <c r="F5" s="20">
        <v>308.61</v>
      </c>
      <c r="G5" s="19" t="s">
        <v>166</v>
      </c>
      <c r="H5" s="22" t="s">
        <v>283</v>
      </c>
      <c r="I5" s="22" t="s">
        <v>284</v>
      </c>
    </row>
    <row r="6" spans="1:9" s="5" customFormat="1" ht="42" customHeight="1">
      <c r="A6" s="19" t="s">
        <v>65</v>
      </c>
      <c r="B6" s="21">
        <v>40809</v>
      </c>
      <c r="C6" s="19" t="s">
        <v>167</v>
      </c>
      <c r="D6" s="19" t="s">
        <v>152</v>
      </c>
      <c r="E6" s="19" t="s">
        <v>26</v>
      </c>
      <c r="F6" s="20">
        <v>10121.25</v>
      </c>
      <c r="G6" s="19" t="s">
        <v>168</v>
      </c>
      <c r="H6" s="22" t="s">
        <v>283</v>
      </c>
      <c r="I6" s="22" t="s">
        <v>284</v>
      </c>
    </row>
    <row r="7" spans="1:9" s="5" customFormat="1" ht="42" customHeight="1">
      <c r="A7" s="19" t="s">
        <v>66</v>
      </c>
      <c r="B7" s="21">
        <v>40843</v>
      </c>
      <c r="C7" s="19" t="s">
        <v>169</v>
      </c>
      <c r="D7" s="19" t="s">
        <v>152</v>
      </c>
      <c r="E7" s="19" t="s">
        <v>27</v>
      </c>
      <c r="F7" s="20">
        <v>8643.7000000000007</v>
      </c>
      <c r="G7" s="19" t="s">
        <v>170</v>
      </c>
      <c r="H7" s="22" t="s">
        <v>283</v>
      </c>
      <c r="I7" s="22" t="s">
        <v>284</v>
      </c>
    </row>
    <row r="8" spans="1:9" s="5" customFormat="1" ht="42" customHeight="1">
      <c r="A8" s="19" t="s">
        <v>67</v>
      </c>
      <c r="B8" s="21">
        <v>40868</v>
      </c>
      <c r="C8" s="19" t="s">
        <v>171</v>
      </c>
      <c r="D8" s="19" t="s">
        <v>152</v>
      </c>
      <c r="E8" s="19" t="s">
        <v>28</v>
      </c>
      <c r="F8" s="20">
        <v>8409.3700000000008</v>
      </c>
      <c r="G8" s="19" t="s">
        <v>172</v>
      </c>
      <c r="H8" s="22" t="s">
        <v>283</v>
      </c>
      <c r="I8" s="22" t="s">
        <v>284</v>
      </c>
    </row>
    <row r="9" spans="1:9" s="5" customFormat="1" ht="42" customHeight="1">
      <c r="A9" s="19" t="s">
        <v>70</v>
      </c>
      <c r="B9" s="21">
        <v>40891</v>
      </c>
      <c r="C9" s="19" t="s">
        <v>173</v>
      </c>
      <c r="D9" s="19" t="s">
        <v>152</v>
      </c>
      <c r="E9" s="19" t="s">
        <v>112</v>
      </c>
      <c r="F9" s="20">
        <v>8756.34</v>
      </c>
      <c r="G9" s="19" t="s">
        <v>174</v>
      </c>
      <c r="H9" s="22" t="s">
        <v>283</v>
      </c>
      <c r="I9" s="22" t="s">
        <v>284</v>
      </c>
    </row>
    <row r="10" spans="1:9" s="5" customFormat="1" ht="42" customHeight="1">
      <c r="A10" s="19" t="s">
        <v>71</v>
      </c>
      <c r="B10" s="21">
        <v>40927</v>
      </c>
      <c r="C10" s="19" t="s">
        <v>175</v>
      </c>
      <c r="D10" s="19" t="s">
        <v>152</v>
      </c>
      <c r="E10" s="19" t="s">
        <v>30</v>
      </c>
      <c r="F10" s="20">
        <v>8537.43</v>
      </c>
      <c r="G10" s="19" t="s">
        <v>176</v>
      </c>
      <c r="H10" s="22" t="s">
        <v>283</v>
      </c>
      <c r="I10" s="22" t="s">
        <v>284</v>
      </c>
    </row>
    <row r="11" spans="1:9" s="5" customFormat="1" ht="42" customHeight="1">
      <c r="A11" s="19" t="s">
        <v>69</v>
      </c>
      <c r="B11" s="21">
        <v>40940</v>
      </c>
      <c r="C11" s="19" t="s">
        <v>177</v>
      </c>
      <c r="D11" s="19" t="s">
        <v>152</v>
      </c>
      <c r="E11" s="19" t="s">
        <v>113</v>
      </c>
      <c r="F11" s="20">
        <v>7442.89</v>
      </c>
      <c r="G11" s="19" t="s">
        <v>178</v>
      </c>
      <c r="H11" s="22" t="s">
        <v>283</v>
      </c>
      <c r="I11" s="22" t="s">
        <v>284</v>
      </c>
    </row>
    <row r="12" spans="1:9" s="5" customFormat="1" ht="42" customHeight="1">
      <c r="A12" s="19" t="s">
        <v>72</v>
      </c>
      <c r="B12" s="21">
        <v>40974</v>
      </c>
      <c r="C12" s="19" t="s">
        <v>179</v>
      </c>
      <c r="D12" s="19" t="s">
        <v>152</v>
      </c>
      <c r="E12" s="19" t="s">
        <v>29</v>
      </c>
      <c r="F12" s="20">
        <v>9493.83</v>
      </c>
      <c r="G12" s="19" t="s">
        <v>180</v>
      </c>
      <c r="H12" s="22" t="s">
        <v>283</v>
      </c>
      <c r="I12" s="22" t="s">
        <v>284</v>
      </c>
    </row>
    <row r="13" spans="1:9" s="5" customFormat="1" ht="42" customHeight="1">
      <c r="A13" s="19" t="s">
        <v>73</v>
      </c>
      <c r="B13" s="21">
        <v>40991</v>
      </c>
      <c r="C13" s="19" t="s">
        <v>181</v>
      </c>
      <c r="D13" s="19" t="s">
        <v>152</v>
      </c>
      <c r="E13" s="19" t="s">
        <v>31</v>
      </c>
      <c r="F13" s="20">
        <v>9743.6299999999992</v>
      </c>
      <c r="G13" s="19" t="s">
        <v>182</v>
      </c>
      <c r="H13" s="22" t="s">
        <v>283</v>
      </c>
      <c r="I13" s="22" t="s">
        <v>284</v>
      </c>
    </row>
    <row r="14" spans="1:9" s="5" customFormat="1" ht="42" customHeight="1">
      <c r="A14" s="19" t="s">
        <v>74</v>
      </c>
      <c r="B14" s="21">
        <v>41019</v>
      </c>
      <c r="C14" s="19" t="s">
        <v>183</v>
      </c>
      <c r="D14" s="19" t="s">
        <v>152</v>
      </c>
      <c r="E14" s="19" t="s">
        <v>32</v>
      </c>
      <c r="F14" s="20">
        <v>10243.299999999999</v>
      </c>
      <c r="G14" s="19" t="s">
        <v>184</v>
      </c>
      <c r="H14" s="22" t="s">
        <v>283</v>
      </c>
      <c r="I14" s="22" t="s">
        <v>284</v>
      </c>
    </row>
    <row r="15" spans="1:9" s="5" customFormat="1" ht="42" customHeight="1">
      <c r="A15" s="19" t="s">
        <v>75</v>
      </c>
      <c r="B15" s="21">
        <v>41039</v>
      </c>
      <c r="C15" s="19" t="s">
        <v>185</v>
      </c>
      <c r="D15" s="19" t="s">
        <v>152</v>
      </c>
      <c r="E15" s="19" t="s">
        <v>33</v>
      </c>
      <c r="F15" s="20">
        <v>9743.6299999999992</v>
      </c>
      <c r="G15" s="19" t="s">
        <v>186</v>
      </c>
      <c r="H15" s="22" t="s">
        <v>283</v>
      </c>
      <c r="I15" s="22" t="s">
        <v>284</v>
      </c>
    </row>
    <row r="16" spans="1:9" s="5" customFormat="1" ht="42" customHeight="1">
      <c r="A16" s="19" t="s">
        <v>34</v>
      </c>
      <c r="B16" s="21">
        <v>41074</v>
      </c>
      <c r="C16" s="19" t="s">
        <v>187</v>
      </c>
      <c r="D16" s="19" t="s">
        <v>152</v>
      </c>
      <c r="E16" s="19" t="s">
        <v>34</v>
      </c>
      <c r="F16" s="20">
        <v>10243.299999999999</v>
      </c>
      <c r="G16" s="19" t="s">
        <v>188</v>
      </c>
      <c r="H16" s="22" t="s">
        <v>283</v>
      </c>
      <c r="I16" s="22" t="s">
        <v>284</v>
      </c>
    </row>
    <row r="17" spans="1:9" s="5" customFormat="1" ht="42" customHeight="1">
      <c r="A17" s="19" t="s">
        <v>76</v>
      </c>
      <c r="B17" s="21">
        <v>41099</v>
      </c>
      <c r="C17" s="19" t="s">
        <v>189</v>
      </c>
      <c r="D17" s="19" t="s">
        <v>152</v>
      </c>
      <c r="E17" s="19" t="s">
        <v>35</v>
      </c>
      <c r="F17" s="20">
        <v>9743.6299999999992</v>
      </c>
      <c r="G17" s="19" t="s">
        <v>190</v>
      </c>
      <c r="H17" s="22" t="s">
        <v>283</v>
      </c>
      <c r="I17" s="22" t="s">
        <v>284</v>
      </c>
    </row>
    <row r="18" spans="1:9" s="5" customFormat="1" ht="42" customHeight="1">
      <c r="A18" s="19" t="s">
        <v>77</v>
      </c>
      <c r="B18" s="21">
        <v>41129</v>
      </c>
      <c r="C18" s="19" t="s">
        <v>191</v>
      </c>
      <c r="D18" s="19" t="s">
        <v>152</v>
      </c>
      <c r="E18" s="19" t="s">
        <v>36</v>
      </c>
      <c r="F18" s="20">
        <v>9743.6299999999992</v>
      </c>
      <c r="G18" s="19" t="s">
        <v>192</v>
      </c>
      <c r="H18" s="22" t="s">
        <v>283</v>
      </c>
      <c r="I18" s="22" t="s">
        <v>284</v>
      </c>
    </row>
    <row r="19" spans="1:9" s="5" customFormat="1" ht="42" customHeight="1">
      <c r="A19" s="19" t="s">
        <v>79</v>
      </c>
      <c r="B19" s="21">
        <v>41164</v>
      </c>
      <c r="C19" s="19" t="s">
        <v>193</v>
      </c>
      <c r="D19" s="19" t="s">
        <v>152</v>
      </c>
      <c r="E19" s="19" t="s">
        <v>37</v>
      </c>
      <c r="F19" s="20">
        <v>9993.4599999999991</v>
      </c>
      <c r="G19" s="19" t="s">
        <v>194</v>
      </c>
      <c r="H19" s="22" t="s">
        <v>283</v>
      </c>
      <c r="I19" s="22" t="s">
        <v>284</v>
      </c>
    </row>
    <row r="20" spans="1:9" s="5" customFormat="1" ht="42" customHeight="1">
      <c r="A20" s="19" t="s">
        <v>78</v>
      </c>
      <c r="B20" s="21">
        <v>41192</v>
      </c>
      <c r="C20" s="19" t="s">
        <v>195</v>
      </c>
      <c r="D20" s="19" t="s">
        <v>152</v>
      </c>
      <c r="E20" s="19" t="s">
        <v>38</v>
      </c>
      <c r="F20" s="20">
        <v>10243.299999999999</v>
      </c>
      <c r="G20" s="19" t="s">
        <v>196</v>
      </c>
      <c r="H20" s="22" t="s">
        <v>283</v>
      </c>
      <c r="I20" s="22" t="s">
        <v>284</v>
      </c>
    </row>
    <row r="21" spans="1:9" s="5" customFormat="1" ht="42" customHeight="1">
      <c r="A21" s="19" t="s">
        <v>80</v>
      </c>
      <c r="B21" s="21">
        <v>41221</v>
      </c>
      <c r="C21" s="19" t="s">
        <v>197</v>
      </c>
      <c r="D21" s="19" t="s">
        <v>152</v>
      </c>
      <c r="E21" s="19" t="s">
        <v>39</v>
      </c>
      <c r="F21" s="20">
        <v>9993.4599999999991</v>
      </c>
      <c r="G21" s="19" t="s">
        <v>198</v>
      </c>
      <c r="H21" s="22" t="s">
        <v>283</v>
      </c>
      <c r="I21" s="22" t="s">
        <v>284</v>
      </c>
    </row>
    <row r="22" spans="1:9" s="5" customFormat="1" ht="42" customHeight="1">
      <c r="A22" s="19" t="s">
        <v>81</v>
      </c>
      <c r="B22" s="21">
        <v>41255</v>
      </c>
      <c r="C22" s="19" t="s">
        <v>199</v>
      </c>
      <c r="D22" s="19" t="s">
        <v>152</v>
      </c>
      <c r="E22" s="19" t="s">
        <v>200</v>
      </c>
      <c r="F22" s="20">
        <v>9993.4599999999991</v>
      </c>
      <c r="G22" s="19" t="s">
        <v>201</v>
      </c>
      <c r="H22" s="22" t="s">
        <v>283</v>
      </c>
      <c r="I22" s="22" t="s">
        <v>284</v>
      </c>
    </row>
    <row r="23" spans="1:9" s="5" customFormat="1" ht="42" customHeight="1">
      <c r="A23" s="19" t="s">
        <v>114</v>
      </c>
      <c r="B23" s="21">
        <v>41278</v>
      </c>
      <c r="C23" s="19" t="s">
        <v>202</v>
      </c>
      <c r="D23" s="19" t="s">
        <v>152</v>
      </c>
      <c r="E23" s="19" t="s">
        <v>203</v>
      </c>
      <c r="F23" s="20">
        <v>8931.65</v>
      </c>
      <c r="G23" s="19" t="s">
        <v>204</v>
      </c>
      <c r="H23" s="22" t="s">
        <v>283</v>
      </c>
      <c r="I23" s="22" t="s">
        <v>284</v>
      </c>
    </row>
    <row r="24" spans="1:9" s="5" customFormat="1" ht="42" customHeight="1">
      <c r="A24" s="19" t="s">
        <v>82</v>
      </c>
      <c r="B24" s="21">
        <v>41282</v>
      </c>
      <c r="C24" s="19" t="s">
        <v>205</v>
      </c>
      <c r="D24" s="19" t="s">
        <v>152</v>
      </c>
      <c r="E24" s="19" t="s">
        <v>40</v>
      </c>
      <c r="F24" s="20">
        <v>9993.4599999999991</v>
      </c>
      <c r="G24" s="19" t="s">
        <v>206</v>
      </c>
      <c r="H24" s="22" t="s">
        <v>283</v>
      </c>
      <c r="I24" s="22" t="s">
        <v>284</v>
      </c>
    </row>
    <row r="25" spans="1:9" s="5" customFormat="1" ht="42" customHeight="1">
      <c r="A25" s="19" t="s">
        <v>83</v>
      </c>
      <c r="B25" s="21">
        <v>41318</v>
      </c>
      <c r="C25" s="19" t="s">
        <v>207</v>
      </c>
      <c r="D25" s="19" t="s">
        <v>152</v>
      </c>
      <c r="E25" s="19" t="s">
        <v>208</v>
      </c>
      <c r="F25" s="20">
        <v>10620.87</v>
      </c>
      <c r="G25" s="19" t="s">
        <v>209</v>
      </c>
      <c r="H25" s="22" t="s">
        <v>283</v>
      </c>
      <c r="I25" s="22" t="s">
        <v>284</v>
      </c>
    </row>
    <row r="26" spans="1:9" s="5" customFormat="1" ht="42" customHeight="1">
      <c r="A26" s="19" t="s">
        <v>84</v>
      </c>
      <c r="B26" s="21">
        <v>41341</v>
      </c>
      <c r="C26" s="19" t="s">
        <v>210</v>
      </c>
      <c r="D26" s="19" t="s">
        <v>152</v>
      </c>
      <c r="E26" s="19" t="s">
        <v>41</v>
      </c>
      <c r="F26" s="20">
        <v>10620.87</v>
      </c>
      <c r="G26" s="19" t="s">
        <v>211</v>
      </c>
      <c r="H26" s="22" t="s">
        <v>283</v>
      </c>
      <c r="I26" s="22" t="s">
        <v>284</v>
      </c>
    </row>
    <row r="27" spans="1:9" s="5" customFormat="1" ht="42" customHeight="1">
      <c r="A27" s="19" t="s">
        <v>85</v>
      </c>
      <c r="B27" s="21">
        <v>41372</v>
      </c>
      <c r="C27" s="19" t="s">
        <v>212</v>
      </c>
      <c r="D27" s="19" t="s">
        <v>152</v>
      </c>
      <c r="E27" s="19" t="s">
        <v>42</v>
      </c>
      <c r="F27" s="20">
        <v>10620.87</v>
      </c>
      <c r="G27" s="19" t="s">
        <v>213</v>
      </c>
      <c r="H27" s="22" t="s">
        <v>283</v>
      </c>
      <c r="I27" s="22" t="s">
        <v>284</v>
      </c>
    </row>
    <row r="28" spans="1:9" s="5" customFormat="1" ht="42" customHeight="1">
      <c r="A28" s="19" t="s">
        <v>86</v>
      </c>
      <c r="B28" s="21">
        <v>41403</v>
      </c>
      <c r="C28" s="19" t="s">
        <v>214</v>
      </c>
      <c r="D28" s="19" t="s">
        <v>152</v>
      </c>
      <c r="E28" s="19" t="s">
        <v>43</v>
      </c>
      <c r="F28" s="20">
        <v>11165.53</v>
      </c>
      <c r="G28" s="19" t="s">
        <v>215</v>
      </c>
      <c r="H28" s="22" t="s">
        <v>283</v>
      </c>
      <c r="I28" s="22" t="s">
        <v>284</v>
      </c>
    </row>
    <row r="29" spans="1:9" s="5" customFormat="1" ht="42" customHeight="1">
      <c r="A29" s="19" t="s">
        <v>115</v>
      </c>
      <c r="B29" s="21">
        <v>41432</v>
      </c>
      <c r="C29" s="19" t="s">
        <v>216</v>
      </c>
      <c r="D29" s="19" t="s">
        <v>152</v>
      </c>
      <c r="E29" s="19" t="s">
        <v>116</v>
      </c>
      <c r="F29" s="20">
        <v>10893.2</v>
      </c>
      <c r="G29" s="19" t="s">
        <v>217</v>
      </c>
      <c r="H29" s="22" t="s">
        <v>283</v>
      </c>
      <c r="I29" s="22" t="s">
        <v>284</v>
      </c>
    </row>
    <row r="30" spans="1:9" s="5" customFormat="1" ht="42" customHeight="1">
      <c r="A30" s="19" t="s">
        <v>117</v>
      </c>
      <c r="B30" s="21">
        <v>41463</v>
      </c>
      <c r="C30" s="19" t="s">
        <v>218</v>
      </c>
      <c r="D30" s="19" t="s">
        <v>152</v>
      </c>
      <c r="E30" s="19" t="s">
        <v>118</v>
      </c>
      <c r="F30" s="20">
        <v>10893.2</v>
      </c>
      <c r="G30" s="19" t="s">
        <v>219</v>
      </c>
      <c r="H30" s="22" t="s">
        <v>283</v>
      </c>
      <c r="I30" s="22" t="s">
        <v>284</v>
      </c>
    </row>
    <row r="31" spans="1:9" s="5" customFormat="1" ht="42" customHeight="1">
      <c r="A31" s="19" t="s">
        <v>119</v>
      </c>
      <c r="B31" s="21">
        <v>41492</v>
      </c>
      <c r="C31" s="19" t="s">
        <v>220</v>
      </c>
      <c r="D31" s="19" t="s">
        <v>152</v>
      </c>
      <c r="E31" s="19" t="s">
        <v>120</v>
      </c>
      <c r="F31" s="20">
        <v>10893.2</v>
      </c>
      <c r="G31" s="19" t="s">
        <v>221</v>
      </c>
      <c r="H31" s="22" t="s">
        <v>283</v>
      </c>
      <c r="I31" s="22" t="s">
        <v>284</v>
      </c>
    </row>
    <row r="32" spans="1:9" s="5" customFormat="1" ht="42" customHeight="1">
      <c r="A32" s="19" t="s">
        <v>121</v>
      </c>
      <c r="B32" s="21">
        <v>41528</v>
      </c>
      <c r="C32" s="19" t="s">
        <v>222</v>
      </c>
      <c r="D32" s="19" t="s">
        <v>152</v>
      </c>
      <c r="E32" s="19" t="s">
        <v>122</v>
      </c>
      <c r="F32" s="20">
        <v>10893.2</v>
      </c>
      <c r="G32" s="19" t="s">
        <v>223</v>
      </c>
      <c r="H32" s="22" t="s">
        <v>283</v>
      </c>
      <c r="I32" s="22" t="s">
        <v>284</v>
      </c>
    </row>
    <row r="33" spans="1:9" s="5" customFormat="1" ht="42" customHeight="1">
      <c r="A33" s="19" t="s">
        <v>123</v>
      </c>
      <c r="B33" s="21">
        <v>41551</v>
      </c>
      <c r="C33" s="19" t="s">
        <v>224</v>
      </c>
      <c r="D33" s="19" t="s">
        <v>152</v>
      </c>
      <c r="E33" s="19" t="s">
        <v>124</v>
      </c>
      <c r="F33" s="20">
        <v>10620.87</v>
      </c>
      <c r="G33" s="19" t="s">
        <v>225</v>
      </c>
      <c r="H33" s="22" t="s">
        <v>283</v>
      </c>
      <c r="I33" s="22" t="s">
        <v>284</v>
      </c>
    </row>
    <row r="34" spans="1:9" s="5" customFormat="1" ht="42" customHeight="1">
      <c r="A34" s="19" t="s">
        <v>125</v>
      </c>
      <c r="B34" s="21">
        <v>41584</v>
      </c>
      <c r="C34" s="19" t="s">
        <v>226</v>
      </c>
      <c r="D34" s="19" t="s">
        <v>152</v>
      </c>
      <c r="E34" s="19" t="s">
        <v>126</v>
      </c>
      <c r="F34" s="20">
        <v>10620.87</v>
      </c>
      <c r="G34" s="19" t="s">
        <v>227</v>
      </c>
      <c r="H34" s="22" t="s">
        <v>283</v>
      </c>
      <c r="I34" s="22" t="s">
        <v>284</v>
      </c>
    </row>
    <row r="35" spans="1:9" s="5" customFormat="1" ht="42" customHeight="1">
      <c r="A35" s="19" t="s">
        <v>127</v>
      </c>
      <c r="B35" s="21">
        <v>41617</v>
      </c>
      <c r="C35" s="19" t="s">
        <v>228</v>
      </c>
      <c r="D35" s="19" t="s">
        <v>152</v>
      </c>
      <c r="E35" s="19" t="s">
        <v>128</v>
      </c>
      <c r="F35" s="20">
        <v>10893.2</v>
      </c>
      <c r="G35" s="19" t="s">
        <v>229</v>
      </c>
      <c r="H35" s="22" t="s">
        <v>283</v>
      </c>
      <c r="I35" s="22" t="s">
        <v>284</v>
      </c>
    </row>
    <row r="36" spans="1:9" s="5" customFormat="1" ht="42" customHeight="1">
      <c r="A36" s="19" t="s">
        <v>129</v>
      </c>
      <c r="B36" s="21">
        <v>41626</v>
      </c>
      <c r="C36" s="19" t="s">
        <v>230</v>
      </c>
      <c r="D36" s="19" t="s">
        <v>152</v>
      </c>
      <c r="E36" s="19" t="s">
        <v>130</v>
      </c>
      <c r="F36" s="20">
        <v>7421.6</v>
      </c>
      <c r="G36" s="19" t="s">
        <v>231</v>
      </c>
      <c r="H36" s="22" t="s">
        <v>283</v>
      </c>
      <c r="I36" s="22" t="s">
        <v>284</v>
      </c>
    </row>
    <row r="37" spans="1:9" s="5" customFormat="1" ht="42" customHeight="1">
      <c r="A37" s="19" t="s">
        <v>131</v>
      </c>
      <c r="B37" s="21">
        <v>41646</v>
      </c>
      <c r="C37" s="19" t="s">
        <v>232</v>
      </c>
      <c r="D37" s="19" t="s">
        <v>152</v>
      </c>
      <c r="E37" s="19" t="s">
        <v>132</v>
      </c>
      <c r="F37" s="20">
        <v>10893.2</v>
      </c>
      <c r="G37" s="19" t="s">
        <v>233</v>
      </c>
      <c r="H37" s="22" t="s">
        <v>283</v>
      </c>
      <c r="I37" s="22" t="s">
        <v>284</v>
      </c>
    </row>
    <row r="38" spans="1:9" s="5" customFormat="1" ht="42" customHeight="1">
      <c r="A38" s="19" t="s">
        <v>133</v>
      </c>
      <c r="B38" s="21">
        <v>41681</v>
      </c>
      <c r="C38" s="19" t="s">
        <v>234</v>
      </c>
      <c r="D38" s="19" t="s">
        <v>152</v>
      </c>
      <c r="E38" s="19" t="s">
        <v>235</v>
      </c>
      <c r="F38" s="20">
        <v>11254.22</v>
      </c>
      <c r="G38" s="19" t="s">
        <v>236</v>
      </c>
      <c r="H38" s="22" t="s">
        <v>283</v>
      </c>
      <c r="I38" s="22" t="s">
        <v>284</v>
      </c>
    </row>
    <row r="39" spans="1:9" s="5" customFormat="1" ht="42" customHeight="1">
      <c r="A39" s="19" t="s">
        <v>134</v>
      </c>
      <c r="B39" s="21">
        <v>41709</v>
      </c>
      <c r="C39" s="19" t="s">
        <v>237</v>
      </c>
      <c r="D39" s="19" t="s">
        <v>152</v>
      </c>
      <c r="E39" s="19" t="s">
        <v>238</v>
      </c>
      <c r="F39" s="20">
        <v>11341.46</v>
      </c>
      <c r="G39" s="19" t="s">
        <v>239</v>
      </c>
      <c r="H39" s="22" t="s">
        <v>283</v>
      </c>
      <c r="I39" s="22" t="s">
        <v>284</v>
      </c>
    </row>
    <row r="40" spans="1:9" s="5" customFormat="1" ht="42" customHeight="1">
      <c r="A40" s="19" t="s">
        <v>135</v>
      </c>
      <c r="B40" s="21">
        <v>41733</v>
      </c>
      <c r="C40" s="19" t="s">
        <v>240</v>
      </c>
      <c r="D40" s="19" t="s">
        <v>152</v>
      </c>
      <c r="E40" s="19" t="s">
        <v>242</v>
      </c>
      <c r="F40" s="20">
        <v>11341.46</v>
      </c>
      <c r="G40" s="19" t="s">
        <v>244</v>
      </c>
      <c r="H40" s="22" t="s">
        <v>283</v>
      </c>
      <c r="I40" s="22" t="s">
        <v>284</v>
      </c>
    </row>
    <row r="41" spans="1:9" s="5" customFormat="1" ht="42" customHeight="1">
      <c r="A41" s="19" t="s">
        <v>135</v>
      </c>
      <c r="B41" s="21">
        <v>41733</v>
      </c>
      <c r="C41" s="19" t="s">
        <v>241</v>
      </c>
      <c r="D41" s="19" t="s">
        <v>152</v>
      </c>
      <c r="E41" s="19" t="s">
        <v>243</v>
      </c>
      <c r="F41" s="20">
        <v>290.8</v>
      </c>
      <c r="G41" s="19" t="s">
        <v>245</v>
      </c>
      <c r="H41" s="22" t="s">
        <v>283</v>
      </c>
      <c r="I41" s="22" t="s">
        <v>284</v>
      </c>
    </row>
    <row r="42" spans="1:9" s="5" customFormat="1" ht="42" customHeight="1">
      <c r="A42" s="19" t="s">
        <v>136</v>
      </c>
      <c r="B42" s="21">
        <v>41772</v>
      </c>
      <c r="C42" s="19" t="s">
        <v>246</v>
      </c>
      <c r="D42" s="19" t="s">
        <v>152</v>
      </c>
      <c r="E42" s="19" t="s">
        <v>247</v>
      </c>
      <c r="F42" s="20">
        <v>4380.2</v>
      </c>
      <c r="G42" s="19" t="s">
        <v>248</v>
      </c>
      <c r="H42" s="22" t="s">
        <v>283</v>
      </c>
      <c r="I42" s="22" t="s">
        <v>284</v>
      </c>
    </row>
    <row r="43" spans="1:9" s="5" customFormat="1" ht="42" customHeight="1">
      <c r="A43" s="19" t="s">
        <v>137</v>
      </c>
      <c r="B43" s="21">
        <v>41800</v>
      </c>
      <c r="C43" s="19" t="s">
        <v>249</v>
      </c>
      <c r="D43" s="19" t="s">
        <v>152</v>
      </c>
      <c r="E43" s="19" t="s">
        <v>138</v>
      </c>
      <c r="F43" s="20">
        <v>11632.26</v>
      </c>
      <c r="G43" s="19" t="s">
        <v>250</v>
      </c>
      <c r="H43" s="22" t="s">
        <v>283</v>
      </c>
      <c r="I43" s="22" t="s">
        <v>284</v>
      </c>
    </row>
    <row r="44" spans="1:9" s="5" customFormat="1" ht="42" customHeight="1">
      <c r="A44" s="19" t="s">
        <v>139</v>
      </c>
      <c r="B44" s="21">
        <v>41828</v>
      </c>
      <c r="C44" s="19" t="s">
        <v>251</v>
      </c>
      <c r="D44" s="19" t="s">
        <v>152</v>
      </c>
      <c r="E44" s="19" t="s">
        <v>140</v>
      </c>
      <c r="F44" s="20">
        <v>11341.46</v>
      </c>
      <c r="G44" s="19" t="s">
        <v>252</v>
      </c>
      <c r="H44" s="22" t="s">
        <v>283</v>
      </c>
      <c r="I44" s="22" t="s">
        <v>284</v>
      </c>
    </row>
    <row r="45" spans="1:9" s="5" customFormat="1" ht="42" customHeight="1">
      <c r="A45" s="19" t="s">
        <v>141</v>
      </c>
      <c r="B45" s="21">
        <v>41864</v>
      </c>
      <c r="C45" s="19" t="s">
        <v>253</v>
      </c>
      <c r="D45" s="19" t="s">
        <v>152</v>
      </c>
      <c r="E45" s="19" t="s">
        <v>254</v>
      </c>
      <c r="F45" s="20">
        <v>11326.93</v>
      </c>
      <c r="G45" s="19" t="s">
        <v>255</v>
      </c>
      <c r="H45" s="22" t="s">
        <v>283</v>
      </c>
      <c r="I45" s="22" t="s">
        <v>284</v>
      </c>
    </row>
    <row r="46" spans="1:9" s="5" customFormat="1" ht="42" customHeight="1">
      <c r="A46" s="19" t="s">
        <v>142</v>
      </c>
      <c r="B46" s="21">
        <v>41891</v>
      </c>
      <c r="C46" s="19" t="s">
        <v>256</v>
      </c>
      <c r="D46" s="19" t="s">
        <v>152</v>
      </c>
      <c r="E46" s="19" t="s">
        <v>257</v>
      </c>
      <c r="F46" s="20">
        <v>11341.46</v>
      </c>
      <c r="G46" s="19" t="s">
        <v>258</v>
      </c>
      <c r="H46" s="22" t="s">
        <v>283</v>
      </c>
      <c r="I46" s="22" t="s">
        <v>284</v>
      </c>
    </row>
    <row r="47" spans="1:9" s="5" customFormat="1" ht="42" customHeight="1">
      <c r="A47" s="19" t="s">
        <v>143</v>
      </c>
      <c r="B47" s="21">
        <v>41919</v>
      </c>
      <c r="C47" s="19" t="s">
        <v>259</v>
      </c>
      <c r="D47" s="19" t="s">
        <v>152</v>
      </c>
      <c r="E47" s="19" t="s">
        <v>261</v>
      </c>
      <c r="F47" s="20">
        <v>290.81</v>
      </c>
      <c r="G47" s="19" t="s">
        <v>263</v>
      </c>
      <c r="H47" s="22" t="s">
        <v>283</v>
      </c>
      <c r="I47" s="22" t="s">
        <v>284</v>
      </c>
    </row>
    <row r="48" spans="1:9" s="5" customFormat="1" ht="42" customHeight="1">
      <c r="A48" s="19" t="s">
        <v>143</v>
      </c>
      <c r="B48" s="21">
        <v>41919</v>
      </c>
      <c r="C48" s="19" t="s">
        <v>260</v>
      </c>
      <c r="D48" s="19" t="s">
        <v>152</v>
      </c>
      <c r="E48" s="19" t="s">
        <v>262</v>
      </c>
      <c r="F48" s="20">
        <v>11632.26</v>
      </c>
      <c r="G48" s="19" t="s">
        <v>264</v>
      </c>
      <c r="H48" s="22" t="s">
        <v>283</v>
      </c>
      <c r="I48" s="22" t="s">
        <v>284</v>
      </c>
    </row>
    <row r="49" spans="1:9" s="5" customFormat="1" ht="42" customHeight="1">
      <c r="A49" s="19" t="s">
        <v>144</v>
      </c>
      <c r="B49" s="21">
        <v>41950</v>
      </c>
      <c r="C49" s="19" t="s">
        <v>265</v>
      </c>
      <c r="D49" s="19" t="s">
        <v>152</v>
      </c>
      <c r="E49" s="19" t="s">
        <v>145</v>
      </c>
      <c r="F49" s="20">
        <v>4071.28</v>
      </c>
      <c r="G49" s="19" t="s">
        <v>266</v>
      </c>
      <c r="H49" s="22" t="s">
        <v>283</v>
      </c>
      <c r="I49" s="22" t="s">
        <v>284</v>
      </c>
    </row>
    <row r="50" spans="1:9" s="5" customFormat="1" ht="42" customHeight="1">
      <c r="A50" s="19" t="s">
        <v>144</v>
      </c>
      <c r="B50" s="21">
        <v>41950</v>
      </c>
      <c r="C50" s="19" t="s">
        <v>267</v>
      </c>
      <c r="D50" s="19" t="s">
        <v>152</v>
      </c>
      <c r="E50" s="19" t="s">
        <v>268</v>
      </c>
      <c r="F50" s="20">
        <v>11632.26</v>
      </c>
      <c r="G50" s="19" t="s">
        <v>269</v>
      </c>
      <c r="H50" s="22" t="s">
        <v>283</v>
      </c>
      <c r="I50" s="22" t="s">
        <v>284</v>
      </c>
    </row>
    <row r="51" spans="1:9" s="5" customFormat="1" ht="42" customHeight="1">
      <c r="A51" s="19" t="s">
        <v>146</v>
      </c>
      <c r="B51" s="21">
        <v>41982</v>
      </c>
      <c r="C51" s="19" t="s">
        <v>270</v>
      </c>
      <c r="D51" s="19" t="s">
        <v>152</v>
      </c>
      <c r="E51" s="19" t="s">
        <v>271</v>
      </c>
      <c r="F51" s="20">
        <v>11341.46</v>
      </c>
      <c r="G51" s="19" t="s">
        <v>272</v>
      </c>
      <c r="H51" s="22" t="s">
        <v>283</v>
      </c>
      <c r="I51" s="22" t="s">
        <v>284</v>
      </c>
    </row>
    <row r="52" spans="1:9" s="5" customFormat="1" ht="42" customHeight="1">
      <c r="A52" s="19" t="s">
        <v>147</v>
      </c>
      <c r="B52" s="21">
        <v>41997</v>
      </c>
      <c r="C52" s="19" t="s">
        <v>273</v>
      </c>
      <c r="D52" s="19" t="s">
        <v>152</v>
      </c>
      <c r="E52" s="19" t="s">
        <v>148</v>
      </c>
      <c r="F52" s="20">
        <v>7119.35</v>
      </c>
      <c r="G52" s="19" t="s">
        <v>274</v>
      </c>
      <c r="H52" s="22" t="s">
        <v>283</v>
      </c>
      <c r="I52" s="22" t="s">
        <v>284</v>
      </c>
    </row>
    <row r="53" spans="1:9" s="5" customFormat="1" ht="42" customHeight="1">
      <c r="A53" s="19" t="s">
        <v>149</v>
      </c>
      <c r="B53" s="21">
        <v>42020</v>
      </c>
      <c r="C53" s="19" t="s">
        <v>275</v>
      </c>
      <c r="D53" s="19" t="s">
        <v>152</v>
      </c>
      <c r="E53" s="19" t="s">
        <v>277</v>
      </c>
      <c r="F53" s="20">
        <v>86.88</v>
      </c>
      <c r="G53" s="19" t="s">
        <v>278</v>
      </c>
      <c r="H53" s="22" t="s">
        <v>283</v>
      </c>
      <c r="I53" s="22" t="s">
        <v>284</v>
      </c>
    </row>
    <row r="54" spans="1:9" s="5" customFormat="1" ht="42" customHeight="1">
      <c r="A54" s="19" t="s">
        <v>149</v>
      </c>
      <c r="B54" s="21">
        <v>42020</v>
      </c>
      <c r="C54" s="19" t="s">
        <v>276</v>
      </c>
      <c r="D54" s="19" t="s">
        <v>152</v>
      </c>
      <c r="E54" s="19" t="s">
        <v>150</v>
      </c>
      <c r="F54" s="20">
        <v>11632.26</v>
      </c>
      <c r="G54" s="19" t="s">
        <v>279</v>
      </c>
      <c r="H54" s="22" t="s">
        <v>283</v>
      </c>
      <c r="I54" s="22" t="s">
        <v>284</v>
      </c>
    </row>
    <row r="55" spans="1:9" ht="19.5" customHeight="1">
      <c r="A55" s="266" t="s">
        <v>0</v>
      </c>
      <c r="B55" s="267"/>
      <c r="C55" s="267"/>
      <c r="D55" s="267"/>
      <c r="E55" s="268"/>
      <c r="F55" s="6">
        <f>SUM(F4:F54)</f>
        <v>468430.82000000012</v>
      </c>
      <c r="G55" s="7"/>
      <c r="H55" s="24"/>
      <c r="I55" s="24"/>
    </row>
    <row r="56" spans="1:9" ht="42" customHeight="1">
      <c r="F56" s="2"/>
    </row>
  </sheetData>
  <mergeCells count="2">
    <mergeCell ref="A1:I1"/>
    <mergeCell ref="A55:E5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opLeftCell="A43" workbookViewId="0">
      <selection activeCell="E18" sqref="E18"/>
    </sheetView>
  </sheetViews>
  <sheetFormatPr defaultRowHeight="42" customHeight="1"/>
  <cols>
    <col min="1" max="1" width="26.5703125" style="225" customWidth="1"/>
    <col min="2" max="2" width="14.140625" style="225" customWidth="1"/>
    <col min="3" max="3" width="16.7109375" style="225" customWidth="1"/>
    <col min="4" max="4" width="10.28515625" style="225" customWidth="1"/>
    <col min="5" max="5" width="14" style="229" customWidth="1"/>
    <col min="6" max="6" width="12.140625" style="1" customWidth="1"/>
    <col min="7" max="7" width="15" style="1" customWidth="1"/>
    <col min="8" max="11" width="9.140625" style="1"/>
    <col min="12" max="12" width="10" style="1" bestFit="1" customWidth="1"/>
    <col min="13" max="16384" width="9.140625" style="1"/>
  </cols>
  <sheetData>
    <row r="1" spans="1:8" ht="18.75">
      <c r="A1" s="270" t="s">
        <v>438</v>
      </c>
      <c r="B1" s="270"/>
      <c r="C1" s="270"/>
      <c r="D1" s="270"/>
      <c r="E1" s="270"/>
      <c r="F1" s="270"/>
      <c r="G1" s="270"/>
      <c r="H1" s="233"/>
    </row>
    <row r="2" spans="1:8" ht="18.75">
      <c r="A2" s="270" t="s">
        <v>439</v>
      </c>
      <c r="B2" s="270"/>
      <c r="C2" s="270"/>
      <c r="D2" s="270"/>
      <c r="E2" s="270"/>
      <c r="F2" s="270"/>
      <c r="G2" s="270"/>
      <c r="H2" s="233"/>
    </row>
    <row r="3" spans="1:8" s="5" customFormat="1" ht="12.75">
      <c r="A3" s="271" t="s">
        <v>1121</v>
      </c>
      <c r="B3" s="271"/>
      <c r="C3" s="271"/>
      <c r="D3" s="271"/>
      <c r="E3" s="271"/>
      <c r="F3" s="271"/>
      <c r="G3" s="271"/>
      <c r="H3" s="1"/>
    </row>
    <row r="4" spans="1:8" s="5" customFormat="1" ht="12.75">
      <c r="A4" s="272"/>
      <c r="B4" s="273"/>
      <c r="C4" s="273"/>
      <c r="D4" s="273"/>
      <c r="E4" s="274"/>
      <c r="F4" s="275" t="s">
        <v>613</v>
      </c>
      <c r="G4" s="275" t="s">
        <v>614</v>
      </c>
      <c r="H4" s="1"/>
    </row>
    <row r="5" spans="1:8" s="5" customFormat="1" ht="12.75">
      <c r="A5" s="272"/>
      <c r="B5" s="273"/>
      <c r="C5" s="273"/>
      <c r="D5" s="273"/>
      <c r="E5" s="274"/>
      <c r="F5" s="276"/>
      <c r="G5" s="276"/>
      <c r="H5" s="1"/>
    </row>
    <row r="6" spans="1:8" s="5" customFormat="1" ht="12.75">
      <c r="A6" s="172" t="s">
        <v>440</v>
      </c>
      <c r="B6" s="172" t="s">
        <v>47</v>
      </c>
      <c r="C6" s="226" t="s">
        <v>441</v>
      </c>
      <c r="D6" s="172" t="s">
        <v>44</v>
      </c>
      <c r="E6" s="226" t="s">
        <v>612</v>
      </c>
      <c r="F6" s="277"/>
      <c r="G6" s="277"/>
    </row>
    <row r="7" spans="1:8" s="5" customFormat="1" ht="20.100000000000001" customHeight="1">
      <c r="A7" s="240" t="s">
        <v>618</v>
      </c>
      <c r="B7" s="238">
        <v>39568</v>
      </c>
      <c r="C7" s="237">
        <v>665.58</v>
      </c>
      <c r="D7" s="240" t="s">
        <v>615</v>
      </c>
      <c r="E7" s="240" t="s">
        <v>621</v>
      </c>
      <c r="F7" s="23"/>
      <c r="G7" s="23"/>
    </row>
    <row r="8" spans="1:8" s="5" customFormat="1" ht="20.100000000000001" customHeight="1">
      <c r="A8" s="240" t="s">
        <v>626</v>
      </c>
      <c r="B8" s="238">
        <v>39598</v>
      </c>
      <c r="C8" s="237">
        <v>665.58</v>
      </c>
      <c r="D8" s="240" t="s">
        <v>625</v>
      </c>
      <c r="E8" s="240" t="s">
        <v>629</v>
      </c>
      <c r="F8" s="23"/>
      <c r="G8" s="23"/>
    </row>
    <row r="9" spans="1:8" s="5" customFormat="1" ht="20.100000000000001" customHeight="1">
      <c r="A9" s="240" t="s">
        <v>634</v>
      </c>
      <c r="B9" s="238">
        <v>39626</v>
      </c>
      <c r="C9" s="237">
        <v>1331.16</v>
      </c>
      <c r="D9" s="240" t="s">
        <v>632</v>
      </c>
      <c r="E9" s="240" t="s">
        <v>637</v>
      </c>
      <c r="F9" s="23"/>
      <c r="G9" s="23"/>
    </row>
    <row r="10" spans="1:8" s="5" customFormat="1" ht="20.100000000000001" customHeight="1">
      <c r="A10" s="240" t="s">
        <v>640</v>
      </c>
      <c r="B10" s="238">
        <v>39660</v>
      </c>
      <c r="C10" s="237">
        <v>1331.16</v>
      </c>
      <c r="D10" s="240" t="s">
        <v>639</v>
      </c>
      <c r="E10" s="240" t="s">
        <v>643</v>
      </c>
      <c r="F10" s="23"/>
      <c r="G10" s="23"/>
    </row>
    <row r="11" spans="1:8" s="5" customFormat="1" ht="20.100000000000001" customHeight="1">
      <c r="A11" s="240" t="s">
        <v>646</v>
      </c>
      <c r="B11" s="238">
        <v>39689</v>
      </c>
      <c r="C11" s="237">
        <v>1331.16</v>
      </c>
      <c r="D11" s="240" t="s">
        <v>645</v>
      </c>
      <c r="E11" s="240" t="s">
        <v>649</v>
      </c>
      <c r="F11" s="23"/>
      <c r="G11" s="23"/>
    </row>
    <row r="12" spans="1:8" s="5" customFormat="1" ht="20.100000000000001" customHeight="1">
      <c r="A12" s="240" t="s">
        <v>653</v>
      </c>
      <c r="B12" s="238">
        <v>39724</v>
      </c>
      <c r="C12" s="237">
        <v>1331.16</v>
      </c>
      <c r="D12" s="240" t="s">
        <v>651</v>
      </c>
      <c r="E12" s="240" t="s">
        <v>656</v>
      </c>
      <c r="F12" s="23"/>
      <c r="G12" s="23"/>
    </row>
    <row r="13" spans="1:8" s="5" customFormat="1" ht="20.100000000000001" customHeight="1">
      <c r="A13" s="240" t="s">
        <v>659</v>
      </c>
      <c r="B13" s="238">
        <v>39751</v>
      </c>
      <c r="C13" s="237">
        <v>1331.16</v>
      </c>
      <c r="D13" s="240" t="s">
        <v>658</v>
      </c>
      <c r="E13" s="240" t="s">
        <v>662</v>
      </c>
      <c r="F13" s="23"/>
      <c r="G13" s="23"/>
    </row>
    <row r="14" spans="1:8" s="5" customFormat="1" ht="20.100000000000001" customHeight="1">
      <c r="A14" s="240" t="s">
        <v>665</v>
      </c>
      <c r="B14" s="238">
        <v>39812</v>
      </c>
      <c r="C14" s="237">
        <v>887.44</v>
      </c>
      <c r="D14" s="240" t="s">
        <v>664</v>
      </c>
      <c r="E14" s="240" t="s">
        <v>668</v>
      </c>
      <c r="F14" s="23"/>
      <c r="G14" s="23"/>
    </row>
    <row r="15" spans="1:8" s="5" customFormat="1" ht="20.100000000000001" customHeight="1">
      <c r="A15" s="240" t="s">
        <v>671</v>
      </c>
      <c r="B15" s="238">
        <v>39812</v>
      </c>
      <c r="C15" s="237">
        <v>1331.16</v>
      </c>
      <c r="D15" s="240" t="s">
        <v>670</v>
      </c>
      <c r="E15" s="240" t="s">
        <v>674</v>
      </c>
      <c r="F15" s="23"/>
      <c r="G15" s="23"/>
    </row>
    <row r="16" spans="1:8" s="5" customFormat="1" ht="20.100000000000001" customHeight="1">
      <c r="A16" s="240" t="s">
        <v>677</v>
      </c>
      <c r="B16" s="238">
        <v>39784</v>
      </c>
      <c r="C16" s="237">
        <v>1331.16</v>
      </c>
      <c r="D16" s="240" t="s">
        <v>676</v>
      </c>
      <c r="E16" s="240" t="s">
        <v>680</v>
      </c>
      <c r="F16" s="23"/>
      <c r="G16" s="23"/>
    </row>
    <row r="17" spans="1:7" s="5" customFormat="1" ht="20.100000000000001" customHeight="1">
      <c r="A17" s="240" t="s">
        <v>683</v>
      </c>
      <c r="B17" s="238">
        <v>39843</v>
      </c>
      <c r="C17" s="237">
        <v>1331.16</v>
      </c>
      <c r="D17" s="240" t="s">
        <v>682</v>
      </c>
      <c r="E17" s="240" t="s">
        <v>686</v>
      </c>
      <c r="F17" s="23"/>
      <c r="G17" s="23"/>
    </row>
    <row r="18" spans="1:7" s="5" customFormat="1" ht="20.100000000000001" customHeight="1">
      <c r="A18" s="240" t="s">
        <v>689</v>
      </c>
      <c r="B18" s="238">
        <v>39878</v>
      </c>
      <c r="C18" s="237">
        <v>1331.16</v>
      </c>
      <c r="D18" s="240" t="s">
        <v>688</v>
      </c>
      <c r="E18" s="240" t="s">
        <v>692</v>
      </c>
      <c r="F18" s="23"/>
      <c r="G18" s="23"/>
    </row>
    <row r="19" spans="1:7" s="5" customFormat="1" ht="20.100000000000001" customHeight="1">
      <c r="A19" s="240" t="s">
        <v>695</v>
      </c>
      <c r="B19" s="238">
        <v>39906</v>
      </c>
      <c r="C19" s="237">
        <v>1331.16</v>
      </c>
      <c r="D19" s="240" t="s">
        <v>694</v>
      </c>
      <c r="E19" s="240" t="s">
        <v>698</v>
      </c>
      <c r="F19" s="23"/>
      <c r="G19" s="23"/>
    </row>
    <row r="20" spans="1:7" s="5" customFormat="1" ht="20.100000000000001" customHeight="1">
      <c r="A20" s="240" t="s">
        <v>1</v>
      </c>
      <c r="B20" s="238">
        <v>39938</v>
      </c>
      <c r="C20" s="237">
        <v>1068.72</v>
      </c>
      <c r="D20" s="240" t="s">
        <v>700</v>
      </c>
      <c r="E20" s="240" t="s">
        <v>575</v>
      </c>
      <c r="F20" s="23"/>
      <c r="G20" s="23"/>
    </row>
    <row r="21" spans="1:7" s="5" customFormat="1" ht="20.100000000000001" customHeight="1">
      <c r="A21" s="240" t="s">
        <v>2</v>
      </c>
      <c r="B21" s="238">
        <v>39968</v>
      </c>
      <c r="C21" s="237">
        <v>1556.2</v>
      </c>
      <c r="D21" s="240" t="s">
        <v>703</v>
      </c>
      <c r="E21" s="240" t="s">
        <v>576</v>
      </c>
      <c r="F21" s="23"/>
      <c r="G21" s="23"/>
    </row>
    <row r="22" spans="1:7" s="5" customFormat="1" ht="20.100000000000001" customHeight="1">
      <c r="A22" s="240" t="s">
        <v>707</v>
      </c>
      <c r="B22" s="238">
        <v>40004</v>
      </c>
      <c r="C22" s="237">
        <v>1556.2</v>
      </c>
      <c r="D22" s="240" t="s">
        <v>706</v>
      </c>
      <c r="E22" s="240" t="s">
        <v>577</v>
      </c>
      <c r="F22" s="23"/>
      <c r="G22" s="23"/>
    </row>
    <row r="23" spans="1:7" s="5" customFormat="1" ht="20.100000000000001" customHeight="1">
      <c r="A23" s="240" t="s">
        <v>3</v>
      </c>
      <c r="B23" s="238">
        <v>40039</v>
      </c>
      <c r="C23" s="237">
        <v>1556.2</v>
      </c>
      <c r="D23" s="240" t="s">
        <v>710</v>
      </c>
      <c r="E23" s="240" t="s">
        <v>579</v>
      </c>
      <c r="F23" s="23"/>
      <c r="G23" s="23"/>
    </row>
    <row r="24" spans="1:7" s="5" customFormat="1" ht="20.100000000000001" customHeight="1">
      <c r="A24" s="240" t="s">
        <v>4</v>
      </c>
      <c r="B24" s="238">
        <v>40056</v>
      </c>
      <c r="C24" s="237">
        <v>1556.2</v>
      </c>
      <c r="D24" s="240" t="s">
        <v>713</v>
      </c>
      <c r="E24" s="240" t="s">
        <v>580</v>
      </c>
      <c r="F24" s="23"/>
      <c r="G24" s="23"/>
    </row>
    <row r="25" spans="1:7" s="5" customFormat="1" ht="20.100000000000001" customHeight="1">
      <c r="A25" s="240" t="s">
        <v>5</v>
      </c>
      <c r="B25" s="238">
        <v>40101</v>
      </c>
      <c r="C25" s="237">
        <v>1556.2</v>
      </c>
      <c r="D25" s="240" t="s">
        <v>716</v>
      </c>
      <c r="E25" s="240" t="s">
        <v>583</v>
      </c>
      <c r="F25" s="23"/>
      <c r="G25" s="23"/>
    </row>
    <row r="26" spans="1:7" s="5" customFormat="1" ht="20.100000000000001" customHeight="1">
      <c r="A26" s="240" t="s">
        <v>6</v>
      </c>
      <c r="B26" s="238">
        <v>40126</v>
      </c>
      <c r="C26" s="237">
        <v>1556.2</v>
      </c>
      <c r="D26" s="240" t="s">
        <v>719</v>
      </c>
      <c r="E26" s="240" t="s">
        <v>582</v>
      </c>
      <c r="F26" s="23"/>
      <c r="G26" s="23"/>
    </row>
    <row r="27" spans="1:7" s="5" customFormat="1" ht="20.100000000000001" customHeight="1">
      <c r="A27" s="240" t="s">
        <v>497</v>
      </c>
      <c r="B27" s="238">
        <v>40169</v>
      </c>
      <c r="C27" s="237">
        <v>2641.2</v>
      </c>
      <c r="D27" s="240" t="s">
        <v>722</v>
      </c>
      <c r="E27" s="240" t="s">
        <v>585</v>
      </c>
      <c r="F27" s="23"/>
      <c r="G27" s="23"/>
    </row>
    <row r="28" spans="1:7" s="5" customFormat="1" ht="20.100000000000001" customHeight="1">
      <c r="A28" s="240" t="s">
        <v>728</v>
      </c>
      <c r="B28" s="238">
        <v>40183</v>
      </c>
      <c r="C28" s="237">
        <v>1556.2</v>
      </c>
      <c r="D28" s="240" t="s">
        <v>727</v>
      </c>
      <c r="E28" s="240" t="s">
        <v>499</v>
      </c>
      <c r="F28" s="23"/>
      <c r="G28" s="23"/>
    </row>
    <row r="29" spans="1:7" s="5" customFormat="1" ht="20.100000000000001" customHeight="1">
      <c r="A29" s="240" t="s">
        <v>732</v>
      </c>
      <c r="B29" s="238">
        <v>40193</v>
      </c>
      <c r="C29" s="237">
        <v>1085</v>
      </c>
      <c r="D29" s="240" t="s">
        <v>731</v>
      </c>
      <c r="E29" s="240" t="s">
        <v>500</v>
      </c>
      <c r="F29" s="23"/>
      <c r="G29" s="23"/>
    </row>
    <row r="30" spans="1:7" s="5" customFormat="1" ht="20.100000000000001" customHeight="1">
      <c r="A30" s="240" t="s">
        <v>7</v>
      </c>
      <c r="B30" s="238">
        <v>40218</v>
      </c>
      <c r="C30" s="237">
        <v>1556.2</v>
      </c>
      <c r="D30" s="240" t="s">
        <v>734</v>
      </c>
      <c r="E30" s="240" t="s">
        <v>502</v>
      </c>
      <c r="F30" s="23"/>
      <c r="G30" s="23"/>
    </row>
    <row r="31" spans="1:7" s="5" customFormat="1" ht="20.100000000000001" customHeight="1">
      <c r="A31" s="240" t="s">
        <v>8</v>
      </c>
      <c r="B31" s="238">
        <v>40249</v>
      </c>
      <c r="C31" s="237">
        <v>2400</v>
      </c>
      <c r="D31" s="240" t="s">
        <v>737</v>
      </c>
      <c r="E31" s="240" t="s">
        <v>505</v>
      </c>
      <c r="F31" s="23"/>
      <c r="G31" s="23"/>
    </row>
    <row r="32" spans="1:7" s="5" customFormat="1" ht="20.100000000000001" customHeight="1">
      <c r="A32" s="240" t="s">
        <v>9</v>
      </c>
      <c r="B32" s="238">
        <v>40281</v>
      </c>
      <c r="C32" s="237">
        <v>2400</v>
      </c>
      <c r="D32" s="240" t="s">
        <v>739</v>
      </c>
      <c r="E32" s="240" t="s">
        <v>506</v>
      </c>
      <c r="F32" s="23"/>
      <c r="G32" s="23"/>
    </row>
    <row r="33" spans="1:7" s="5" customFormat="1" ht="20.100000000000001" customHeight="1">
      <c r="A33" s="240" t="s">
        <v>10</v>
      </c>
      <c r="B33" s="238">
        <v>40310</v>
      </c>
      <c r="C33" s="237">
        <v>2400</v>
      </c>
      <c r="D33" s="240" t="s">
        <v>741</v>
      </c>
      <c r="E33" s="240" t="s">
        <v>508</v>
      </c>
      <c r="F33" s="23"/>
      <c r="G33" s="23"/>
    </row>
    <row r="34" spans="1:7" s="5" customFormat="1" ht="20.100000000000001" customHeight="1">
      <c r="A34" s="240" t="s">
        <v>11</v>
      </c>
      <c r="B34" s="238">
        <v>40361</v>
      </c>
      <c r="C34" s="237">
        <v>2400</v>
      </c>
      <c r="D34" s="240" t="s">
        <v>744</v>
      </c>
      <c r="E34" s="240" t="s">
        <v>510</v>
      </c>
      <c r="F34" s="23"/>
      <c r="G34" s="23"/>
    </row>
    <row r="35" spans="1:7" s="5" customFormat="1" ht="20.100000000000001" customHeight="1">
      <c r="A35" s="240" t="s">
        <v>12</v>
      </c>
      <c r="B35" s="238">
        <v>40368</v>
      </c>
      <c r="C35" s="237">
        <v>2400</v>
      </c>
      <c r="D35" s="240" t="s">
        <v>747</v>
      </c>
      <c r="E35" s="240" t="s">
        <v>511</v>
      </c>
      <c r="F35" s="23"/>
      <c r="G35" s="23"/>
    </row>
    <row r="36" spans="1:7" s="5" customFormat="1" ht="20.100000000000001" customHeight="1">
      <c r="A36" s="240" t="s">
        <v>159</v>
      </c>
      <c r="B36" s="238">
        <v>40395</v>
      </c>
      <c r="C36" s="237">
        <v>2400</v>
      </c>
      <c r="D36" s="240" t="s">
        <v>750</v>
      </c>
      <c r="E36" s="240" t="s">
        <v>512</v>
      </c>
      <c r="F36" s="23"/>
      <c r="G36" s="23"/>
    </row>
    <row r="37" spans="1:7" s="5" customFormat="1" ht="20.100000000000001" customHeight="1">
      <c r="A37" s="240" t="s">
        <v>13</v>
      </c>
      <c r="B37" s="238">
        <v>40427</v>
      </c>
      <c r="C37" s="237">
        <v>2400</v>
      </c>
      <c r="D37" s="240" t="s">
        <v>753</v>
      </c>
      <c r="E37" s="240" t="s">
        <v>513</v>
      </c>
      <c r="F37" s="23"/>
      <c r="G37" s="23"/>
    </row>
    <row r="38" spans="1:7" s="5" customFormat="1" ht="20.100000000000001" customHeight="1">
      <c r="A38" s="240" t="s">
        <v>14</v>
      </c>
      <c r="B38" s="238">
        <v>40469</v>
      </c>
      <c r="C38" s="237">
        <v>2400</v>
      </c>
      <c r="D38" s="240" t="s">
        <v>756</v>
      </c>
      <c r="E38" s="240" t="s">
        <v>514</v>
      </c>
      <c r="F38" s="23"/>
      <c r="G38" s="23"/>
    </row>
    <row r="39" spans="1:7" s="5" customFormat="1" ht="20.100000000000001" customHeight="1">
      <c r="A39" s="240" t="s">
        <v>15</v>
      </c>
      <c r="B39" s="238">
        <v>40506</v>
      </c>
      <c r="C39" s="237">
        <v>2400</v>
      </c>
      <c r="D39" s="240" t="s">
        <v>759</v>
      </c>
      <c r="E39" s="240" t="s">
        <v>516</v>
      </c>
      <c r="F39" s="23"/>
      <c r="G39" s="23"/>
    </row>
    <row r="40" spans="1:7" s="5" customFormat="1" ht="20.100000000000001" customHeight="1">
      <c r="A40" s="240" t="s">
        <v>16</v>
      </c>
      <c r="B40" s="238">
        <v>40535</v>
      </c>
      <c r="C40" s="237">
        <v>2400</v>
      </c>
      <c r="D40" s="240" t="s">
        <v>762</v>
      </c>
      <c r="E40" s="240" t="s">
        <v>517</v>
      </c>
      <c r="F40" s="23"/>
      <c r="G40" s="23"/>
    </row>
    <row r="41" spans="1:7" s="5" customFormat="1" ht="20.100000000000001" customHeight="1">
      <c r="A41" s="240" t="s">
        <v>17</v>
      </c>
      <c r="B41" s="238">
        <v>40550</v>
      </c>
      <c r="C41" s="237">
        <v>2400</v>
      </c>
      <c r="D41" s="240" t="s">
        <v>765</v>
      </c>
      <c r="E41" s="240" t="s">
        <v>519</v>
      </c>
      <c r="F41" s="23"/>
      <c r="G41" s="23"/>
    </row>
    <row r="42" spans="1:7" s="5" customFormat="1" ht="20.100000000000001" customHeight="1">
      <c r="A42" s="240" t="s">
        <v>18</v>
      </c>
      <c r="B42" s="238">
        <v>40546</v>
      </c>
      <c r="C42" s="237">
        <v>2400</v>
      </c>
      <c r="D42" s="240" t="s">
        <v>768</v>
      </c>
      <c r="E42" s="240" t="s">
        <v>520</v>
      </c>
      <c r="F42" s="23"/>
      <c r="G42" s="23"/>
    </row>
    <row r="43" spans="1:7" s="5" customFormat="1" ht="20.100000000000001" customHeight="1">
      <c r="A43" s="240" t="s">
        <v>19</v>
      </c>
      <c r="B43" s="238">
        <v>40581</v>
      </c>
      <c r="C43" s="237">
        <v>2400</v>
      </c>
      <c r="D43" s="240" t="s">
        <v>771</v>
      </c>
      <c r="E43" s="240" t="s">
        <v>521</v>
      </c>
      <c r="F43" s="23"/>
      <c r="G43" s="23"/>
    </row>
    <row r="44" spans="1:7" s="5" customFormat="1" ht="20.100000000000001" customHeight="1">
      <c r="A44" s="240" t="s">
        <v>20</v>
      </c>
      <c r="B44" s="238">
        <v>40619</v>
      </c>
      <c r="C44" s="237">
        <v>2400</v>
      </c>
      <c r="D44" s="240" t="s">
        <v>774</v>
      </c>
      <c r="E44" s="240" t="s">
        <v>523</v>
      </c>
      <c r="F44" s="23"/>
      <c r="G44" s="23"/>
    </row>
    <row r="45" spans="1:7" s="5" customFormat="1" ht="20.100000000000001" customHeight="1">
      <c r="A45" s="240" t="s">
        <v>22</v>
      </c>
      <c r="B45" s="238">
        <v>40663</v>
      </c>
      <c r="C45" s="237">
        <v>2400</v>
      </c>
      <c r="D45" s="240" t="s">
        <v>776</v>
      </c>
      <c r="E45" s="240" t="s">
        <v>524</v>
      </c>
      <c r="F45" s="23"/>
      <c r="G45" s="23"/>
    </row>
    <row r="46" spans="1:7" s="5" customFormat="1" ht="20.100000000000001" customHeight="1">
      <c r="A46" s="240" t="s">
        <v>23</v>
      </c>
      <c r="B46" s="238">
        <v>40674</v>
      </c>
      <c r="C46" s="237">
        <v>2400</v>
      </c>
      <c r="D46" s="240" t="s">
        <v>779</v>
      </c>
      <c r="E46" s="240" t="s">
        <v>526</v>
      </c>
      <c r="F46" s="23"/>
      <c r="G46" s="23"/>
    </row>
    <row r="47" spans="1:7" s="5" customFormat="1" ht="20.100000000000001" customHeight="1">
      <c r="A47" s="240" t="s">
        <v>525</v>
      </c>
      <c r="B47" s="238">
        <v>40703</v>
      </c>
      <c r="C47" s="237">
        <v>2400</v>
      </c>
      <c r="D47" s="240" t="s">
        <v>782</v>
      </c>
      <c r="E47" s="240" t="s">
        <v>527</v>
      </c>
      <c r="F47" s="23"/>
      <c r="G47" s="23"/>
    </row>
    <row r="48" spans="1:7" s="5" customFormat="1" ht="20.100000000000001" customHeight="1">
      <c r="A48" s="240" t="s">
        <v>24</v>
      </c>
      <c r="B48" s="238">
        <v>40753</v>
      </c>
      <c r="C48" s="237">
        <v>2400</v>
      </c>
      <c r="D48" s="240" t="s">
        <v>785</v>
      </c>
      <c r="E48" s="240" t="s">
        <v>528</v>
      </c>
      <c r="F48" s="23"/>
      <c r="G48" s="23"/>
    </row>
    <row r="49" spans="1:7" s="5" customFormat="1" ht="20.100000000000001" customHeight="1">
      <c r="A49" s="240" t="s">
        <v>789</v>
      </c>
      <c r="B49" s="238">
        <v>40753</v>
      </c>
      <c r="C49" s="237">
        <v>380.14</v>
      </c>
      <c r="D49" s="240" t="s">
        <v>788</v>
      </c>
      <c r="E49" s="240" t="s">
        <v>528</v>
      </c>
      <c r="F49" s="23"/>
      <c r="G49" s="23"/>
    </row>
    <row r="50" spans="1:7" s="5" customFormat="1" ht="20.100000000000001" customHeight="1">
      <c r="A50" s="240" t="s">
        <v>25</v>
      </c>
      <c r="B50" s="238">
        <v>40786</v>
      </c>
      <c r="C50" s="237">
        <v>2780.14</v>
      </c>
      <c r="D50" s="240" t="s">
        <v>792</v>
      </c>
      <c r="E50" s="240" t="s">
        <v>529</v>
      </c>
      <c r="F50" s="23"/>
      <c r="G50" s="23"/>
    </row>
    <row r="51" spans="1:7" s="5" customFormat="1" ht="20.100000000000001" customHeight="1">
      <c r="A51" s="240" t="s">
        <v>26</v>
      </c>
      <c r="B51" s="238">
        <v>40816</v>
      </c>
      <c r="C51" s="237">
        <v>2780.14</v>
      </c>
      <c r="D51" s="240" t="s">
        <v>795</v>
      </c>
      <c r="E51" s="240" t="s">
        <v>530</v>
      </c>
      <c r="F51" s="23"/>
      <c r="G51" s="23"/>
    </row>
    <row r="52" spans="1:7" s="5" customFormat="1" ht="20.100000000000001" customHeight="1">
      <c r="A52" s="240" t="s">
        <v>27</v>
      </c>
      <c r="B52" s="238">
        <v>40847</v>
      </c>
      <c r="C52" s="237">
        <v>2780.14</v>
      </c>
      <c r="D52" s="240" t="s">
        <v>798</v>
      </c>
      <c r="E52" s="240" t="s">
        <v>531</v>
      </c>
      <c r="F52" s="23"/>
      <c r="G52" s="23"/>
    </row>
    <row r="53" spans="1:7" s="5" customFormat="1" ht="20.100000000000001" customHeight="1">
      <c r="A53" s="240" t="s">
        <v>803</v>
      </c>
      <c r="B53" s="238">
        <v>40856</v>
      </c>
      <c r="C53" s="237">
        <v>16.75</v>
      </c>
      <c r="D53" s="240" t="s">
        <v>801</v>
      </c>
      <c r="E53" s="240" t="s">
        <v>809</v>
      </c>
      <c r="F53" s="23"/>
      <c r="G53" s="23"/>
    </row>
    <row r="54" spans="1:7" s="5" customFormat="1" ht="20.100000000000001" customHeight="1">
      <c r="A54" s="240" t="s">
        <v>28</v>
      </c>
      <c r="B54" s="238">
        <v>40868</v>
      </c>
      <c r="C54" s="237">
        <v>2780.14</v>
      </c>
      <c r="D54" s="240" t="s">
        <v>814</v>
      </c>
      <c r="E54" s="240" t="s">
        <v>816</v>
      </c>
      <c r="F54" s="23"/>
      <c r="G54" s="23"/>
    </row>
    <row r="55" spans="1:7" s="5" customFormat="1" ht="20.100000000000001" customHeight="1">
      <c r="A55" s="240" t="s">
        <v>112</v>
      </c>
      <c r="B55" s="238">
        <v>40889</v>
      </c>
      <c r="C55" s="237">
        <v>5417.94</v>
      </c>
      <c r="D55" s="240" t="s">
        <v>818</v>
      </c>
      <c r="E55" s="240" t="s">
        <v>532</v>
      </c>
      <c r="F55" s="23"/>
      <c r="G55" s="23"/>
    </row>
    <row r="56" spans="1:7" s="5" customFormat="1" ht="20.100000000000001" customHeight="1">
      <c r="A56" s="240" t="s">
        <v>30</v>
      </c>
      <c r="B56" s="238">
        <v>40927</v>
      </c>
      <c r="C56" s="237">
        <v>2780.14</v>
      </c>
      <c r="D56" s="240" t="s">
        <v>821</v>
      </c>
      <c r="E56" s="240" t="s">
        <v>823</v>
      </c>
      <c r="F56" s="23"/>
      <c r="G56" s="23"/>
    </row>
    <row r="57" spans="1:7" s="5" customFormat="1" ht="20.100000000000001" customHeight="1">
      <c r="A57" s="240" t="s">
        <v>29</v>
      </c>
      <c r="B57" s="238">
        <v>40955</v>
      </c>
      <c r="C57" s="237">
        <v>3116.96</v>
      </c>
      <c r="D57" s="240" t="s">
        <v>825</v>
      </c>
      <c r="E57" s="240" t="s">
        <v>827</v>
      </c>
      <c r="F57" s="23"/>
      <c r="G57" s="23"/>
    </row>
    <row r="58" spans="1:7" s="5" customFormat="1" ht="20.100000000000001" customHeight="1">
      <c r="A58" s="240" t="s">
        <v>31</v>
      </c>
      <c r="B58" s="238">
        <v>40988</v>
      </c>
      <c r="C58" s="237">
        <v>3116.96</v>
      </c>
      <c r="D58" s="240" t="s">
        <v>829</v>
      </c>
      <c r="E58" s="240" t="s">
        <v>533</v>
      </c>
      <c r="F58" s="23"/>
      <c r="G58" s="23"/>
    </row>
    <row r="59" spans="1:7" s="5" customFormat="1" ht="20.100000000000001" customHeight="1">
      <c r="A59" s="240" t="s">
        <v>32</v>
      </c>
      <c r="B59" s="238">
        <v>41019</v>
      </c>
      <c r="C59" s="237">
        <v>3037.1</v>
      </c>
      <c r="D59" s="240" t="s">
        <v>832</v>
      </c>
      <c r="E59" s="240" t="s">
        <v>834</v>
      </c>
      <c r="F59" s="23"/>
      <c r="G59" s="23"/>
    </row>
    <row r="60" spans="1:7" s="5" customFormat="1" ht="20.100000000000001" customHeight="1">
      <c r="A60" s="240" t="s">
        <v>33</v>
      </c>
      <c r="B60" s="238">
        <v>41039</v>
      </c>
      <c r="C60" s="237">
        <v>3037.1</v>
      </c>
      <c r="D60" s="240" t="s">
        <v>836</v>
      </c>
      <c r="E60" s="240" t="s">
        <v>534</v>
      </c>
      <c r="F60" s="23"/>
      <c r="G60" s="23"/>
    </row>
    <row r="61" spans="1:7" ht="12.75">
      <c r="A61" s="269" t="s">
        <v>0</v>
      </c>
      <c r="B61" s="269"/>
      <c r="C61" s="227">
        <f>SUM(C7:C60)</f>
        <v>107998.37000000002</v>
      </c>
      <c r="D61" s="227"/>
      <c r="E61" s="230"/>
      <c r="F61" s="227"/>
      <c r="G61" s="231"/>
    </row>
  </sheetData>
  <mergeCells count="8">
    <mergeCell ref="A61:B61"/>
    <mergeCell ref="A1:G1"/>
    <mergeCell ref="A2:G2"/>
    <mergeCell ref="A3:G3"/>
    <mergeCell ref="A4:E4"/>
    <mergeCell ref="F4:F6"/>
    <mergeCell ref="G4:G6"/>
    <mergeCell ref="A5:E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topLeftCell="A53" workbookViewId="0">
      <selection activeCell="C68" sqref="C68"/>
    </sheetView>
  </sheetViews>
  <sheetFormatPr defaultRowHeight="42" customHeight="1"/>
  <cols>
    <col min="1" max="1" width="16.42578125" style="236" customWidth="1"/>
    <col min="2" max="2" width="15.28515625" style="225" customWidth="1"/>
    <col min="3" max="3" width="13" style="225" customWidth="1"/>
    <col min="4" max="4" width="9.42578125" style="225" customWidth="1"/>
    <col min="5" max="5" width="11.42578125" style="229" customWidth="1"/>
    <col min="6" max="7" width="12.140625" style="1" customWidth="1"/>
    <col min="8" max="8" width="15" style="1" customWidth="1"/>
    <col min="9" max="11" width="9.140625" style="1"/>
    <col min="12" max="12" width="11" style="259" bestFit="1" customWidth="1"/>
    <col min="13" max="13" width="10" style="1" bestFit="1" customWidth="1"/>
    <col min="14" max="16384" width="9.140625" style="1"/>
  </cols>
  <sheetData>
    <row r="1" spans="1:12" ht="18.75">
      <c r="A1" s="270" t="s">
        <v>438</v>
      </c>
      <c r="B1" s="270"/>
      <c r="C1" s="270"/>
      <c r="D1" s="270"/>
      <c r="E1" s="270"/>
      <c r="F1" s="270"/>
      <c r="G1" s="270"/>
      <c r="H1" s="270"/>
      <c r="I1" s="218"/>
    </row>
    <row r="2" spans="1:12" ht="21" customHeight="1">
      <c r="A2" s="270" t="s">
        <v>439</v>
      </c>
      <c r="B2" s="270"/>
      <c r="C2" s="270"/>
      <c r="D2" s="270"/>
      <c r="E2" s="270"/>
      <c r="F2" s="270"/>
      <c r="G2" s="270"/>
      <c r="H2" s="270"/>
      <c r="I2" s="218"/>
    </row>
    <row r="3" spans="1:12" s="5" customFormat="1" ht="37.5" customHeight="1">
      <c r="A3" s="271" t="s">
        <v>1130</v>
      </c>
      <c r="B3" s="271"/>
      <c r="C3" s="271"/>
      <c r="D3" s="271"/>
      <c r="E3" s="271"/>
      <c r="F3" s="271"/>
      <c r="G3" s="271"/>
      <c r="H3" s="271"/>
      <c r="I3" s="1"/>
      <c r="L3" s="217"/>
    </row>
    <row r="4" spans="1:12" s="5" customFormat="1" ht="27.75" customHeight="1">
      <c r="A4" s="272" t="s">
        <v>1119</v>
      </c>
      <c r="B4" s="273"/>
      <c r="C4" s="273"/>
      <c r="D4" s="273"/>
      <c r="E4" s="274"/>
      <c r="F4" s="275" t="s">
        <v>613</v>
      </c>
      <c r="G4" s="275" t="s">
        <v>1132</v>
      </c>
      <c r="H4" s="275" t="s">
        <v>614</v>
      </c>
      <c r="I4" s="1"/>
      <c r="L4" s="217"/>
    </row>
    <row r="5" spans="1:12" s="5" customFormat="1" ht="27.75" customHeight="1">
      <c r="A5" s="272" t="s">
        <v>1120</v>
      </c>
      <c r="B5" s="273"/>
      <c r="C5" s="273"/>
      <c r="D5" s="273"/>
      <c r="E5" s="274"/>
      <c r="F5" s="276"/>
      <c r="G5" s="276"/>
      <c r="H5" s="276"/>
      <c r="I5" s="1"/>
      <c r="L5" s="217"/>
    </row>
    <row r="6" spans="1:12" s="5" customFormat="1" ht="24.75" customHeight="1">
      <c r="A6" s="239" t="s">
        <v>440</v>
      </c>
      <c r="B6" s="172" t="s">
        <v>47</v>
      </c>
      <c r="C6" s="226" t="s">
        <v>441</v>
      </c>
      <c r="D6" s="172" t="s">
        <v>44</v>
      </c>
      <c r="E6" s="226" t="s">
        <v>612</v>
      </c>
      <c r="F6" s="277"/>
      <c r="G6" s="277"/>
      <c r="H6" s="277"/>
      <c r="L6" s="217"/>
    </row>
    <row r="7" spans="1:12" s="5" customFormat="1" ht="20.100000000000001" customHeight="1">
      <c r="A7" s="235">
        <v>41030</v>
      </c>
      <c r="B7" s="234">
        <v>41075</v>
      </c>
      <c r="C7" s="246">
        <v>3037.1</v>
      </c>
      <c r="D7" s="247" t="s">
        <v>839</v>
      </c>
      <c r="E7" s="247" t="s">
        <v>535</v>
      </c>
      <c r="F7" s="278">
        <f>SUM(C7:C14)</f>
        <v>29432.039999999994</v>
      </c>
      <c r="G7" s="278">
        <f>SUM(C7:C32)</f>
        <v>103701.07999999996</v>
      </c>
      <c r="H7" s="278" t="s">
        <v>1133</v>
      </c>
      <c r="L7" s="217"/>
    </row>
    <row r="8" spans="1:12" s="5" customFormat="1" ht="20.100000000000001" customHeight="1">
      <c r="A8" s="235">
        <v>41061</v>
      </c>
      <c r="B8" s="234">
        <v>41101</v>
      </c>
      <c r="C8" s="246">
        <v>3789.72</v>
      </c>
      <c r="D8" s="247" t="s">
        <v>842</v>
      </c>
      <c r="E8" s="247" t="s">
        <v>536</v>
      </c>
      <c r="F8" s="276"/>
      <c r="G8" s="279"/>
      <c r="H8" s="279"/>
      <c r="L8" s="217"/>
    </row>
    <row r="9" spans="1:12" s="5" customFormat="1" ht="20.100000000000001" customHeight="1">
      <c r="A9" s="235">
        <v>41091</v>
      </c>
      <c r="B9" s="234">
        <v>41134</v>
      </c>
      <c r="C9" s="246">
        <v>3763.1</v>
      </c>
      <c r="D9" s="247" t="s">
        <v>845</v>
      </c>
      <c r="E9" s="247" t="s">
        <v>537</v>
      </c>
      <c r="F9" s="276"/>
      <c r="G9" s="279"/>
      <c r="H9" s="279"/>
      <c r="L9" s="217"/>
    </row>
    <row r="10" spans="1:12" s="5" customFormat="1" ht="20.100000000000001" customHeight="1">
      <c r="A10" s="235">
        <v>41122</v>
      </c>
      <c r="B10" s="234">
        <v>41164</v>
      </c>
      <c r="C10" s="246">
        <v>3789.72</v>
      </c>
      <c r="D10" s="247" t="s">
        <v>855</v>
      </c>
      <c r="E10" s="247" t="s">
        <v>538</v>
      </c>
      <c r="F10" s="276"/>
      <c r="G10" s="279"/>
      <c r="H10" s="279"/>
      <c r="J10" s="250">
        <f>103435.29-G7</f>
        <v>-265.78999999996449</v>
      </c>
      <c r="L10" s="217"/>
    </row>
    <row r="11" spans="1:12" s="5" customFormat="1" ht="20.100000000000001" customHeight="1">
      <c r="A11" s="235">
        <v>41153</v>
      </c>
      <c r="B11" s="234">
        <v>41212</v>
      </c>
      <c r="C11" s="246">
        <v>3763.1</v>
      </c>
      <c r="D11" s="247" t="s">
        <v>858</v>
      </c>
      <c r="E11" s="247" t="s">
        <v>539</v>
      </c>
      <c r="F11" s="276"/>
      <c r="G11" s="279"/>
      <c r="H11" s="279"/>
      <c r="L11" s="217"/>
    </row>
    <row r="12" spans="1:12" s="5" customFormat="1" ht="20.100000000000001" customHeight="1">
      <c r="A12" s="235">
        <v>41183</v>
      </c>
      <c r="B12" s="234">
        <v>41221</v>
      </c>
      <c r="C12" s="246">
        <v>3763.1</v>
      </c>
      <c r="D12" s="247" t="s">
        <v>861</v>
      </c>
      <c r="E12" s="247" t="s">
        <v>540</v>
      </c>
      <c r="F12" s="276"/>
      <c r="G12" s="279"/>
      <c r="H12" s="279"/>
      <c r="L12" s="217"/>
    </row>
    <row r="13" spans="1:12" s="5" customFormat="1" ht="20.100000000000001" customHeight="1">
      <c r="A13" s="235">
        <v>41214</v>
      </c>
      <c r="B13" s="234">
        <v>41256</v>
      </c>
      <c r="C13" s="246">
        <v>3763.1</v>
      </c>
      <c r="D13" s="247" t="s">
        <v>864</v>
      </c>
      <c r="E13" s="247" t="s">
        <v>541</v>
      </c>
      <c r="F13" s="276"/>
      <c r="G13" s="279"/>
      <c r="H13" s="279"/>
      <c r="L13" s="217"/>
    </row>
    <row r="14" spans="1:12" s="5" customFormat="1" ht="20.100000000000001" customHeight="1">
      <c r="A14" s="235" t="s">
        <v>1122</v>
      </c>
      <c r="B14" s="234">
        <v>41257</v>
      </c>
      <c r="C14" s="246">
        <v>3763.1</v>
      </c>
      <c r="D14" s="247" t="s">
        <v>868</v>
      </c>
      <c r="E14" s="247" t="s">
        <v>870</v>
      </c>
      <c r="F14" s="277"/>
      <c r="G14" s="279"/>
      <c r="H14" s="279"/>
      <c r="L14" s="217"/>
    </row>
    <row r="15" spans="1:12" s="5" customFormat="1" ht="20.100000000000001" customHeight="1">
      <c r="A15" s="235">
        <v>41244</v>
      </c>
      <c r="B15" s="234">
        <v>41282</v>
      </c>
      <c r="C15" s="246">
        <v>3763.1</v>
      </c>
      <c r="D15" s="247" t="s">
        <v>872</v>
      </c>
      <c r="E15" s="247" t="s">
        <v>542</v>
      </c>
      <c r="F15" s="278">
        <f>SUM(C15:C27)</f>
        <v>52646.340000000004</v>
      </c>
      <c r="G15" s="279"/>
      <c r="H15" s="279"/>
      <c r="L15" s="217"/>
    </row>
    <row r="16" spans="1:12" s="5" customFormat="1" ht="20.100000000000001" customHeight="1">
      <c r="A16" s="235">
        <v>41275</v>
      </c>
      <c r="B16" s="234">
        <v>41318</v>
      </c>
      <c r="C16" s="246">
        <v>3763.1</v>
      </c>
      <c r="D16" s="247" t="s">
        <v>880</v>
      </c>
      <c r="E16" s="247" t="s">
        <v>543</v>
      </c>
      <c r="F16" s="276"/>
      <c r="G16" s="279"/>
      <c r="H16" s="279"/>
      <c r="L16" s="217"/>
    </row>
    <row r="17" spans="1:14" s="5" customFormat="1" ht="20.100000000000001" customHeight="1">
      <c r="A17" s="235">
        <v>41306</v>
      </c>
      <c r="B17" s="234">
        <v>41344</v>
      </c>
      <c r="C17" s="246">
        <v>4101.8999999999996</v>
      </c>
      <c r="D17" s="247" t="s">
        <v>883</v>
      </c>
      <c r="E17" s="247" t="s">
        <v>545</v>
      </c>
      <c r="F17" s="276"/>
      <c r="G17" s="279"/>
      <c r="H17" s="279"/>
      <c r="L17" s="217"/>
    </row>
    <row r="18" spans="1:14" s="5" customFormat="1" ht="20.100000000000001" customHeight="1">
      <c r="A18" s="235">
        <v>41334</v>
      </c>
      <c r="B18" s="234">
        <v>41393</v>
      </c>
      <c r="C18" s="246">
        <v>4101.8999999999996</v>
      </c>
      <c r="D18" s="247" t="s">
        <v>886</v>
      </c>
      <c r="E18" s="247" t="s">
        <v>888</v>
      </c>
      <c r="F18" s="276"/>
      <c r="G18" s="279"/>
      <c r="H18" s="279"/>
      <c r="L18" s="217"/>
    </row>
    <row r="19" spans="1:14" s="5" customFormat="1" ht="20.100000000000001" customHeight="1">
      <c r="A19" s="235">
        <v>41365</v>
      </c>
      <c r="B19" s="234">
        <v>41403</v>
      </c>
      <c r="C19" s="246">
        <v>4101.8999999999996</v>
      </c>
      <c r="D19" s="247" t="s">
        <v>890</v>
      </c>
      <c r="E19" s="247" t="s">
        <v>546</v>
      </c>
      <c r="F19" s="276"/>
      <c r="G19" s="279"/>
      <c r="H19" s="279"/>
      <c r="J19" s="250"/>
      <c r="L19" s="217"/>
    </row>
    <row r="20" spans="1:14" s="5" customFormat="1" ht="20.100000000000001" customHeight="1">
      <c r="A20" s="235">
        <v>41395</v>
      </c>
      <c r="B20" s="234">
        <v>41432</v>
      </c>
      <c r="C20" s="246">
        <v>4101.8999999999996</v>
      </c>
      <c r="D20" s="247" t="s">
        <v>892</v>
      </c>
      <c r="E20" s="247" t="s">
        <v>547</v>
      </c>
      <c r="F20" s="276"/>
      <c r="G20" s="279"/>
      <c r="H20" s="279"/>
      <c r="L20" s="217"/>
    </row>
    <row r="21" spans="1:14" s="5" customFormat="1" ht="20.100000000000001" customHeight="1">
      <c r="A21" s="235">
        <v>41426</v>
      </c>
      <c r="B21" s="234">
        <v>41463</v>
      </c>
      <c r="C21" s="246">
        <v>4101.8999999999996</v>
      </c>
      <c r="D21" s="247" t="s">
        <v>894</v>
      </c>
      <c r="E21" s="247" t="s">
        <v>548</v>
      </c>
      <c r="F21" s="276"/>
      <c r="G21" s="279"/>
      <c r="H21" s="279"/>
      <c r="L21" s="217"/>
    </row>
    <row r="22" spans="1:14" s="5" customFormat="1" ht="20.100000000000001" customHeight="1">
      <c r="A22" s="235">
        <v>41456</v>
      </c>
      <c r="B22" s="234">
        <v>41498</v>
      </c>
      <c r="C22" s="246">
        <v>4101.8999999999996</v>
      </c>
      <c r="D22" s="247" t="s">
        <v>896</v>
      </c>
      <c r="E22" s="247" t="s">
        <v>898</v>
      </c>
      <c r="F22" s="276"/>
      <c r="G22" s="279"/>
      <c r="H22" s="279"/>
      <c r="L22" s="217"/>
    </row>
    <row r="23" spans="1:14" s="5" customFormat="1" ht="20.100000000000001" customHeight="1">
      <c r="A23" s="235">
        <v>41487</v>
      </c>
      <c r="B23" s="234">
        <v>41528</v>
      </c>
      <c r="C23" s="246">
        <v>4101.8999999999996</v>
      </c>
      <c r="D23" s="247" t="s">
        <v>899</v>
      </c>
      <c r="E23" s="247" t="s">
        <v>549</v>
      </c>
      <c r="F23" s="276"/>
      <c r="G23" s="279"/>
      <c r="H23" s="279"/>
      <c r="L23" s="217"/>
    </row>
    <row r="24" spans="1:14" s="5" customFormat="1" ht="20.100000000000001" customHeight="1">
      <c r="A24" s="235">
        <v>41518</v>
      </c>
      <c r="B24" s="234">
        <v>41555</v>
      </c>
      <c r="C24" s="246">
        <v>4101.8999999999996</v>
      </c>
      <c r="D24" s="247" t="s">
        <v>901</v>
      </c>
      <c r="E24" s="247" t="s">
        <v>903</v>
      </c>
      <c r="F24" s="276"/>
      <c r="G24" s="279"/>
      <c r="H24" s="279"/>
      <c r="L24" s="217"/>
    </row>
    <row r="25" spans="1:14" s="5" customFormat="1" ht="20.100000000000001" customHeight="1">
      <c r="A25" s="235">
        <v>41548</v>
      </c>
      <c r="B25" s="234">
        <v>41591</v>
      </c>
      <c r="C25" s="246">
        <v>4101.8999999999996</v>
      </c>
      <c r="D25" s="247" t="s">
        <v>904</v>
      </c>
      <c r="E25" s="247" t="s">
        <v>906</v>
      </c>
      <c r="F25" s="276"/>
      <c r="G25" s="279"/>
      <c r="H25" s="279"/>
      <c r="L25" s="217"/>
    </row>
    <row r="26" spans="1:14" s="5" customFormat="1" ht="20.100000000000001" customHeight="1">
      <c r="A26" s="235">
        <v>41579</v>
      </c>
      <c r="B26" s="234">
        <v>41618</v>
      </c>
      <c r="C26" s="246">
        <v>4101.8999999999996</v>
      </c>
      <c r="D26" s="247" t="s">
        <v>907</v>
      </c>
      <c r="E26" s="247" t="s">
        <v>550</v>
      </c>
      <c r="F26" s="276"/>
      <c r="G26" s="279"/>
      <c r="H26" s="279"/>
      <c r="L26" s="217"/>
    </row>
    <row r="27" spans="1:14" s="5" customFormat="1" ht="20.100000000000001" customHeight="1">
      <c r="A27" s="235" t="s">
        <v>1122</v>
      </c>
      <c r="B27" s="234">
        <v>41634</v>
      </c>
      <c r="C27" s="246">
        <v>4101.1400000000003</v>
      </c>
      <c r="D27" s="247" t="s">
        <v>909</v>
      </c>
      <c r="E27" s="247" t="s">
        <v>912</v>
      </c>
      <c r="F27" s="277"/>
      <c r="G27" s="279"/>
      <c r="H27" s="279"/>
      <c r="L27" s="217"/>
    </row>
    <row r="28" spans="1:14" s="5" customFormat="1" ht="20.100000000000001" customHeight="1">
      <c r="A28" s="235">
        <v>41609</v>
      </c>
      <c r="B28" s="234">
        <v>41647</v>
      </c>
      <c r="C28" s="246">
        <v>4101.8999999999996</v>
      </c>
      <c r="D28" s="247" t="s">
        <v>913</v>
      </c>
      <c r="E28" s="247" t="s">
        <v>551</v>
      </c>
      <c r="F28" s="278">
        <f>SUM(C28:C39)</f>
        <v>52284.099999999991</v>
      </c>
      <c r="G28" s="279"/>
      <c r="H28" s="279"/>
      <c r="L28" s="217"/>
    </row>
    <row r="29" spans="1:14" s="5" customFormat="1" ht="20.100000000000001" customHeight="1">
      <c r="A29" s="235">
        <v>41640</v>
      </c>
      <c r="B29" s="234">
        <v>41683</v>
      </c>
      <c r="C29" s="246">
        <v>4380.2</v>
      </c>
      <c r="D29" s="247" t="s">
        <v>916</v>
      </c>
      <c r="E29" s="247" t="s">
        <v>919</v>
      </c>
      <c r="F29" s="276"/>
      <c r="G29" s="279"/>
      <c r="H29" s="279"/>
      <c r="L29" s="217"/>
    </row>
    <row r="30" spans="1:14" s="5" customFormat="1" ht="20.100000000000001" customHeight="1">
      <c r="A30" s="235">
        <v>41671</v>
      </c>
      <c r="B30" s="234">
        <v>41715</v>
      </c>
      <c r="C30" s="246">
        <v>4380.2</v>
      </c>
      <c r="D30" s="247" t="s">
        <v>928</v>
      </c>
      <c r="E30" s="247" t="s">
        <v>930</v>
      </c>
      <c r="F30" s="276"/>
      <c r="G30" s="279"/>
      <c r="H30" s="279"/>
      <c r="L30" s="217"/>
    </row>
    <row r="31" spans="1:14" s="5" customFormat="1" ht="20.100000000000001" customHeight="1">
      <c r="A31" s="261">
        <v>41699</v>
      </c>
      <c r="B31" s="262">
        <v>41736</v>
      </c>
      <c r="C31" s="263">
        <v>4380.2</v>
      </c>
      <c r="D31" s="264" t="s">
        <v>931</v>
      </c>
      <c r="E31" s="264" t="s">
        <v>552</v>
      </c>
      <c r="F31" s="276"/>
      <c r="G31" s="279"/>
      <c r="H31" s="279"/>
      <c r="L31" s="217"/>
    </row>
    <row r="32" spans="1:14" s="5" customFormat="1" ht="20.100000000000001" customHeight="1">
      <c r="A32" s="261">
        <v>41730</v>
      </c>
      <c r="B32" s="262">
        <v>41772</v>
      </c>
      <c r="C32" s="263">
        <v>4380.2</v>
      </c>
      <c r="D32" s="264" t="s">
        <v>933</v>
      </c>
      <c r="E32" s="264" t="s">
        <v>935</v>
      </c>
      <c r="F32" s="276"/>
      <c r="G32" s="280"/>
      <c r="H32" s="280"/>
      <c r="L32" s="260"/>
      <c r="M32" s="217"/>
      <c r="N32" s="250"/>
    </row>
    <row r="33" spans="1:12" s="5" customFormat="1" ht="20.100000000000001" customHeight="1">
      <c r="A33" s="235">
        <v>41760</v>
      </c>
      <c r="B33" s="234">
        <v>41800</v>
      </c>
      <c r="C33" s="246">
        <v>4380.2</v>
      </c>
      <c r="D33" s="247" t="s">
        <v>936</v>
      </c>
      <c r="E33" s="247" t="s">
        <v>554</v>
      </c>
      <c r="F33" s="276"/>
      <c r="G33" s="278">
        <f>SUM(C33:C39)</f>
        <v>30661.4</v>
      </c>
      <c r="H33" s="275" t="s">
        <v>1134</v>
      </c>
      <c r="L33" s="217"/>
    </row>
    <row r="34" spans="1:12" s="5" customFormat="1" ht="20.100000000000001" customHeight="1">
      <c r="A34" s="235">
        <v>41791</v>
      </c>
      <c r="B34" s="234">
        <v>41828</v>
      </c>
      <c r="C34" s="246">
        <v>4380.2</v>
      </c>
      <c r="D34" s="247" t="s">
        <v>938</v>
      </c>
      <c r="E34" s="247" t="s">
        <v>555</v>
      </c>
      <c r="F34" s="276"/>
      <c r="G34" s="276"/>
      <c r="H34" s="276"/>
      <c r="L34" s="217"/>
    </row>
    <row r="35" spans="1:12" s="5" customFormat="1" ht="20.100000000000001" customHeight="1">
      <c r="A35" s="235">
        <v>41821</v>
      </c>
      <c r="B35" s="234">
        <v>41864</v>
      </c>
      <c r="C35" s="246">
        <v>4380.2</v>
      </c>
      <c r="D35" s="247" t="s">
        <v>940</v>
      </c>
      <c r="E35" s="247" t="s">
        <v>556</v>
      </c>
      <c r="F35" s="276"/>
      <c r="G35" s="276"/>
      <c r="H35" s="276"/>
      <c r="L35" s="217"/>
    </row>
    <row r="36" spans="1:12" s="5" customFormat="1" ht="20.100000000000001" customHeight="1">
      <c r="A36" s="235">
        <v>41852</v>
      </c>
      <c r="B36" s="234">
        <v>41891</v>
      </c>
      <c r="C36" s="246">
        <v>4380.2</v>
      </c>
      <c r="D36" s="247" t="s">
        <v>942</v>
      </c>
      <c r="E36" s="247" t="s">
        <v>557</v>
      </c>
      <c r="F36" s="276"/>
      <c r="G36" s="276"/>
      <c r="H36" s="276"/>
      <c r="L36" s="217"/>
    </row>
    <row r="37" spans="1:12" s="5" customFormat="1" ht="20.100000000000001" customHeight="1">
      <c r="A37" s="235">
        <v>41883</v>
      </c>
      <c r="B37" s="234">
        <v>41919</v>
      </c>
      <c r="C37" s="246">
        <v>4380.2</v>
      </c>
      <c r="D37" s="247" t="s">
        <v>944</v>
      </c>
      <c r="E37" s="247" t="s">
        <v>558</v>
      </c>
      <c r="F37" s="276"/>
      <c r="G37" s="276"/>
      <c r="H37" s="276"/>
      <c r="L37" s="217"/>
    </row>
    <row r="38" spans="1:12" s="5" customFormat="1" ht="20.100000000000001" customHeight="1">
      <c r="A38" s="235">
        <v>41913</v>
      </c>
      <c r="B38" s="234">
        <v>41950</v>
      </c>
      <c r="C38" s="246">
        <v>4380.2</v>
      </c>
      <c r="D38" s="247" t="s">
        <v>946</v>
      </c>
      <c r="E38" s="247" t="s">
        <v>559</v>
      </c>
      <c r="F38" s="276"/>
      <c r="G38" s="276"/>
      <c r="H38" s="276"/>
      <c r="L38" s="217"/>
    </row>
    <row r="39" spans="1:12" s="5" customFormat="1" ht="20.100000000000001" customHeight="1">
      <c r="A39" s="235">
        <v>41944</v>
      </c>
      <c r="B39" s="234">
        <v>41985</v>
      </c>
      <c r="C39" s="246">
        <v>4380.2</v>
      </c>
      <c r="D39" s="247" t="s">
        <v>948</v>
      </c>
      <c r="E39" s="247" t="s">
        <v>561</v>
      </c>
      <c r="F39" s="277"/>
      <c r="G39" s="277"/>
      <c r="H39" s="276"/>
      <c r="L39" s="217"/>
    </row>
    <row r="40" spans="1:12" s="5" customFormat="1" ht="20.100000000000001" customHeight="1">
      <c r="A40" s="235" t="s">
        <v>1122</v>
      </c>
      <c r="B40" s="234">
        <v>42009</v>
      </c>
      <c r="C40" s="246">
        <v>4380.2</v>
      </c>
      <c r="D40" s="247" t="s">
        <v>950</v>
      </c>
      <c r="E40" s="247" t="s">
        <v>952</v>
      </c>
      <c r="F40" s="278">
        <f>SUM(C40:C51)</f>
        <v>56434.400000000009</v>
      </c>
      <c r="G40" s="278">
        <f>SUM(C40:C51)</f>
        <v>56434.400000000009</v>
      </c>
      <c r="H40" s="276"/>
      <c r="L40" s="217"/>
    </row>
    <row r="41" spans="1:12" s="5" customFormat="1" ht="20.100000000000001" customHeight="1">
      <c r="A41" s="235">
        <v>41974</v>
      </c>
      <c r="B41" s="234">
        <v>42031</v>
      </c>
      <c r="C41" s="246">
        <v>4380.2</v>
      </c>
      <c r="D41" s="247" t="s">
        <v>953</v>
      </c>
      <c r="E41" s="247" t="s">
        <v>955</v>
      </c>
      <c r="F41" s="276"/>
      <c r="G41" s="279"/>
      <c r="H41" s="276"/>
      <c r="L41" s="217"/>
    </row>
    <row r="42" spans="1:12" s="5" customFormat="1" ht="20.100000000000001" customHeight="1">
      <c r="A42" s="235">
        <v>42005</v>
      </c>
      <c r="B42" s="234">
        <v>42059</v>
      </c>
      <c r="C42" s="246">
        <f>387.2+4380.2</f>
        <v>4767.3999999999996</v>
      </c>
      <c r="D42" s="247" t="s">
        <v>1123</v>
      </c>
      <c r="E42" s="247" t="s">
        <v>959</v>
      </c>
      <c r="F42" s="276"/>
      <c r="G42" s="279"/>
      <c r="H42" s="276"/>
      <c r="L42" s="217"/>
    </row>
    <row r="43" spans="1:12" s="5" customFormat="1" ht="20.100000000000001" customHeight="1">
      <c r="A43" s="235">
        <v>42036</v>
      </c>
      <c r="B43" s="234">
        <v>42073</v>
      </c>
      <c r="C43" s="246">
        <v>4767.3999999999996</v>
      </c>
      <c r="D43" s="247" t="s">
        <v>963</v>
      </c>
      <c r="E43" s="247" t="s">
        <v>965</v>
      </c>
      <c r="F43" s="276"/>
      <c r="G43" s="279"/>
      <c r="H43" s="276"/>
      <c r="L43" s="217"/>
    </row>
    <row r="44" spans="1:12" s="5" customFormat="1" ht="20.100000000000001" customHeight="1">
      <c r="A44" s="235">
        <v>42064</v>
      </c>
      <c r="B44" s="234">
        <v>42104</v>
      </c>
      <c r="C44" s="246">
        <v>4767.3999999999996</v>
      </c>
      <c r="D44" s="247" t="s">
        <v>966</v>
      </c>
      <c r="E44" s="247" t="s">
        <v>969</v>
      </c>
      <c r="F44" s="276"/>
      <c r="G44" s="279"/>
      <c r="H44" s="276"/>
      <c r="L44" s="217"/>
    </row>
    <row r="45" spans="1:12" s="5" customFormat="1" ht="20.100000000000001" customHeight="1">
      <c r="A45" s="235">
        <v>42095</v>
      </c>
      <c r="B45" s="234">
        <v>42135</v>
      </c>
      <c r="C45" s="246">
        <v>4767.3999999999996</v>
      </c>
      <c r="D45" s="247" t="s">
        <v>970</v>
      </c>
      <c r="E45" s="247" t="s">
        <v>972</v>
      </c>
      <c r="F45" s="276"/>
      <c r="G45" s="279"/>
      <c r="H45" s="276"/>
      <c r="L45" s="217"/>
    </row>
    <row r="46" spans="1:12" s="5" customFormat="1" ht="20.100000000000001" customHeight="1">
      <c r="A46" s="235">
        <v>42125</v>
      </c>
      <c r="B46" s="234">
        <v>42173</v>
      </c>
      <c r="C46" s="246">
        <v>4767.3999999999996</v>
      </c>
      <c r="D46" s="247" t="s">
        <v>973</v>
      </c>
      <c r="E46" s="247" t="s">
        <v>975</v>
      </c>
      <c r="F46" s="276"/>
      <c r="G46" s="279"/>
      <c r="H46" s="276"/>
      <c r="L46" s="217"/>
    </row>
    <row r="47" spans="1:12" s="5" customFormat="1" ht="20.100000000000001" customHeight="1">
      <c r="A47" s="235">
        <v>42156</v>
      </c>
      <c r="B47" s="234">
        <v>42199</v>
      </c>
      <c r="C47" s="246">
        <v>4767.3999999999996</v>
      </c>
      <c r="D47" s="247" t="s">
        <v>976</v>
      </c>
      <c r="E47" s="247" t="s">
        <v>979</v>
      </c>
      <c r="F47" s="276"/>
      <c r="G47" s="279"/>
      <c r="H47" s="276"/>
      <c r="L47" s="217"/>
    </row>
    <row r="48" spans="1:12" s="5" customFormat="1" ht="20.100000000000001" customHeight="1">
      <c r="A48" s="235">
        <v>42186</v>
      </c>
      <c r="B48" s="234">
        <v>42227</v>
      </c>
      <c r="C48" s="246">
        <v>4767.3999999999996</v>
      </c>
      <c r="D48" s="247" t="s">
        <v>980</v>
      </c>
      <c r="E48" s="247" t="s">
        <v>982</v>
      </c>
      <c r="F48" s="276"/>
      <c r="G48" s="279"/>
      <c r="H48" s="276"/>
      <c r="L48" s="217"/>
    </row>
    <row r="49" spans="1:12" s="5" customFormat="1" ht="20.100000000000001" customHeight="1">
      <c r="A49" s="235">
        <v>42217</v>
      </c>
      <c r="B49" s="234">
        <v>42284</v>
      </c>
      <c r="C49" s="246">
        <v>4767.3999999999996</v>
      </c>
      <c r="D49" s="247" t="s">
        <v>983</v>
      </c>
      <c r="E49" s="247" t="s">
        <v>985</v>
      </c>
      <c r="F49" s="276"/>
      <c r="G49" s="279"/>
      <c r="H49" s="276"/>
      <c r="L49" s="217"/>
    </row>
    <row r="50" spans="1:12" s="5" customFormat="1" ht="20.100000000000001" customHeight="1">
      <c r="A50" s="235">
        <v>42248</v>
      </c>
      <c r="B50" s="234">
        <v>42286</v>
      </c>
      <c r="C50" s="246">
        <v>4767.3999999999996</v>
      </c>
      <c r="D50" s="247" t="s">
        <v>986</v>
      </c>
      <c r="E50" s="247" t="s">
        <v>988</v>
      </c>
      <c r="F50" s="276"/>
      <c r="G50" s="279"/>
      <c r="H50" s="276"/>
      <c r="L50" s="217"/>
    </row>
    <row r="51" spans="1:12" s="5" customFormat="1" ht="20.100000000000001" customHeight="1">
      <c r="A51" s="235">
        <v>42278</v>
      </c>
      <c r="B51" s="234">
        <v>42356</v>
      </c>
      <c r="C51" s="246">
        <v>4767.3999999999996</v>
      </c>
      <c r="D51" s="247" t="s">
        <v>989</v>
      </c>
      <c r="E51" s="247" t="s">
        <v>992</v>
      </c>
      <c r="F51" s="277"/>
      <c r="G51" s="280"/>
      <c r="H51" s="276"/>
      <c r="L51" s="217"/>
    </row>
    <row r="52" spans="1:12" s="5" customFormat="1" ht="20.100000000000001" customHeight="1">
      <c r="A52" s="235">
        <v>42309</v>
      </c>
      <c r="B52" s="234">
        <v>42373</v>
      </c>
      <c r="C52" s="246">
        <v>4767.3999999999996</v>
      </c>
      <c r="D52" s="247" t="s">
        <v>993</v>
      </c>
      <c r="E52" s="247" t="s">
        <v>996</v>
      </c>
      <c r="F52" s="278">
        <f>SUM(C52:C62)</f>
        <v>62218.2</v>
      </c>
      <c r="G52" s="278">
        <f>SUM(F52)</f>
        <v>62218.2</v>
      </c>
      <c r="H52" s="276"/>
      <c r="L52" s="217"/>
    </row>
    <row r="53" spans="1:12" s="5" customFormat="1" ht="20.100000000000001" customHeight="1">
      <c r="A53" s="235">
        <v>42339</v>
      </c>
      <c r="B53" s="234">
        <v>42465</v>
      </c>
      <c r="C53" s="246">
        <v>9534.7999999999993</v>
      </c>
      <c r="D53" s="247" t="s">
        <v>997</v>
      </c>
      <c r="E53" s="247" t="s">
        <v>999</v>
      </c>
      <c r="F53" s="276"/>
      <c r="G53" s="279"/>
      <c r="H53" s="276"/>
      <c r="L53" s="217"/>
    </row>
    <row r="54" spans="1:12" s="5" customFormat="1" ht="20.100000000000001" customHeight="1">
      <c r="A54" s="235">
        <v>42401</v>
      </c>
      <c r="B54" s="234">
        <v>42487</v>
      </c>
      <c r="C54" s="246">
        <f>556.6+4767.4</f>
        <v>5324</v>
      </c>
      <c r="D54" s="247" t="s">
        <v>1124</v>
      </c>
      <c r="E54" s="247" t="s">
        <v>1008</v>
      </c>
      <c r="F54" s="276"/>
      <c r="G54" s="279"/>
      <c r="H54" s="276"/>
      <c r="L54" s="217"/>
    </row>
    <row r="55" spans="1:12" s="5" customFormat="1" ht="20.100000000000001" customHeight="1">
      <c r="A55" s="235">
        <v>42430</v>
      </c>
      <c r="B55" s="234">
        <v>42492</v>
      </c>
      <c r="C55" s="246">
        <f>4767.4+556.6</f>
        <v>5324</v>
      </c>
      <c r="D55" s="247" t="s">
        <v>1125</v>
      </c>
      <c r="E55" s="247" t="s">
        <v>1014</v>
      </c>
      <c r="F55" s="276"/>
      <c r="G55" s="279"/>
      <c r="H55" s="276"/>
      <c r="L55" s="217"/>
    </row>
    <row r="56" spans="1:12" s="5" customFormat="1" ht="20.100000000000001" customHeight="1">
      <c r="A56" s="235">
        <v>42370</v>
      </c>
      <c r="B56" s="234">
        <v>42500</v>
      </c>
      <c r="C56" s="246">
        <v>5324</v>
      </c>
      <c r="D56" s="247" t="s">
        <v>1017</v>
      </c>
      <c r="E56" s="247" t="s">
        <v>1020</v>
      </c>
      <c r="F56" s="276"/>
      <c r="G56" s="279"/>
      <c r="H56" s="276"/>
      <c r="L56" s="217"/>
    </row>
    <row r="57" spans="1:12" s="5" customFormat="1" ht="20.100000000000001" customHeight="1">
      <c r="A57" s="235">
        <v>42461</v>
      </c>
      <c r="B57" s="234">
        <v>42531</v>
      </c>
      <c r="C57" s="246">
        <v>5324</v>
      </c>
      <c r="D57" s="247" t="s">
        <v>1021</v>
      </c>
      <c r="E57" s="247" t="s">
        <v>1023</v>
      </c>
      <c r="F57" s="276"/>
      <c r="G57" s="279"/>
      <c r="H57" s="276"/>
      <c r="L57" s="217"/>
    </row>
    <row r="58" spans="1:12" s="5" customFormat="1" ht="20.100000000000001" customHeight="1">
      <c r="A58" s="235">
        <v>42522</v>
      </c>
      <c r="B58" s="234">
        <v>42570</v>
      </c>
      <c r="C58" s="246">
        <v>5324</v>
      </c>
      <c r="D58" s="247" t="s">
        <v>1029</v>
      </c>
      <c r="E58" s="247" t="s">
        <v>1032</v>
      </c>
      <c r="F58" s="276"/>
      <c r="G58" s="279"/>
      <c r="H58" s="276"/>
      <c r="L58" s="217"/>
    </row>
    <row r="59" spans="1:12" s="5" customFormat="1" ht="20.100000000000001" customHeight="1">
      <c r="A59" s="235">
        <v>42552</v>
      </c>
      <c r="B59" s="234">
        <v>42621</v>
      </c>
      <c r="C59" s="246">
        <v>5324</v>
      </c>
      <c r="D59" s="247" t="s">
        <v>1037</v>
      </c>
      <c r="E59" s="247" t="s">
        <v>1039</v>
      </c>
      <c r="F59" s="276"/>
      <c r="G59" s="279"/>
      <c r="H59" s="276"/>
      <c r="L59" s="217"/>
    </row>
    <row r="60" spans="1:12" s="5" customFormat="1" ht="20.100000000000001" customHeight="1">
      <c r="A60" s="235">
        <v>42491</v>
      </c>
      <c r="B60" s="234">
        <v>42628</v>
      </c>
      <c r="C60" s="246">
        <v>5324</v>
      </c>
      <c r="D60" s="247" t="s">
        <v>1033</v>
      </c>
      <c r="E60" s="247" t="s">
        <v>1036</v>
      </c>
      <c r="F60" s="276"/>
      <c r="G60" s="279"/>
      <c r="H60" s="276"/>
      <c r="L60" s="217"/>
    </row>
    <row r="61" spans="1:12" s="5" customFormat="1" ht="20.100000000000001" customHeight="1">
      <c r="A61" s="235">
        <v>42583</v>
      </c>
      <c r="B61" s="234">
        <v>42669</v>
      </c>
      <c r="C61" s="246">
        <v>5324</v>
      </c>
      <c r="D61" s="247" t="s">
        <v>1040</v>
      </c>
      <c r="E61" s="247" t="s">
        <v>1043</v>
      </c>
      <c r="F61" s="276"/>
      <c r="G61" s="279"/>
      <c r="H61" s="276"/>
      <c r="L61" s="217"/>
    </row>
    <row r="62" spans="1:12" s="5" customFormat="1" ht="20.100000000000001" customHeight="1">
      <c r="A62" s="235">
        <v>42614</v>
      </c>
      <c r="B62" s="234">
        <v>42684</v>
      </c>
      <c r="C62" s="246">
        <v>5324</v>
      </c>
      <c r="D62" s="247" t="s">
        <v>1044</v>
      </c>
      <c r="E62" s="247" t="s">
        <v>1047</v>
      </c>
      <c r="F62" s="277"/>
      <c r="G62" s="280"/>
      <c r="H62" s="276"/>
      <c r="L62" s="217"/>
    </row>
    <row r="63" spans="1:12" s="5" customFormat="1" ht="20.100000000000001" customHeight="1">
      <c r="A63" s="235">
        <v>42644</v>
      </c>
      <c r="B63" s="234">
        <v>42737</v>
      </c>
      <c r="C63" s="246">
        <v>5324</v>
      </c>
      <c r="D63" s="247" t="s">
        <v>1048</v>
      </c>
      <c r="E63" s="247" t="s">
        <v>1050</v>
      </c>
      <c r="F63" s="278">
        <f>SUM(C63:C69)</f>
        <v>32633.699999999997</v>
      </c>
      <c r="G63" s="278">
        <f>SUM(C63:C69)</f>
        <v>32633.699999999997</v>
      </c>
      <c r="H63" s="276"/>
      <c r="L63" s="217"/>
    </row>
    <row r="64" spans="1:12" s="5" customFormat="1" ht="20.100000000000001" customHeight="1">
      <c r="A64" s="235">
        <v>42675</v>
      </c>
      <c r="B64" s="234">
        <v>42744</v>
      </c>
      <c r="C64" s="246">
        <v>5324</v>
      </c>
      <c r="D64" s="247" t="s">
        <v>1051</v>
      </c>
      <c r="E64" s="247" t="s">
        <v>1053</v>
      </c>
      <c r="F64" s="276"/>
      <c r="G64" s="279"/>
      <c r="H64" s="276"/>
      <c r="L64" s="217"/>
    </row>
    <row r="65" spans="1:12" s="5" customFormat="1" ht="20.100000000000001" customHeight="1">
      <c r="A65" s="235" t="s">
        <v>1126</v>
      </c>
      <c r="B65" s="234">
        <v>42737</v>
      </c>
      <c r="C65" s="246">
        <v>2200</v>
      </c>
      <c r="D65" s="247" t="s">
        <v>1054</v>
      </c>
      <c r="E65" s="247" t="s">
        <v>1057</v>
      </c>
      <c r="F65" s="276"/>
      <c r="G65" s="279"/>
      <c r="H65" s="276"/>
      <c r="L65" s="217"/>
    </row>
    <row r="66" spans="1:12" s="5" customFormat="1" ht="20.100000000000001" customHeight="1">
      <c r="A66" s="235" t="s">
        <v>1127</v>
      </c>
      <c r="B66" s="234">
        <v>42769</v>
      </c>
      <c r="C66" s="246">
        <v>3124</v>
      </c>
      <c r="D66" s="247" t="s">
        <v>1058</v>
      </c>
      <c r="E66" s="247" t="s">
        <v>1061</v>
      </c>
      <c r="F66" s="276"/>
      <c r="G66" s="279"/>
      <c r="H66" s="276"/>
      <c r="L66" s="217"/>
    </row>
    <row r="67" spans="1:12" s="5" customFormat="1" ht="20.100000000000001" customHeight="1">
      <c r="A67" s="235">
        <v>42705</v>
      </c>
      <c r="B67" s="234">
        <v>42821</v>
      </c>
      <c r="C67" s="246">
        <v>5324</v>
      </c>
      <c r="D67" s="247" t="s">
        <v>1062</v>
      </c>
      <c r="E67" s="247" t="s">
        <v>1063</v>
      </c>
      <c r="F67" s="276"/>
      <c r="G67" s="279"/>
      <c r="H67" s="276"/>
      <c r="L67" s="217"/>
    </row>
    <row r="68" spans="1:12" s="5" customFormat="1" ht="20.100000000000001" customHeight="1">
      <c r="A68" s="235">
        <v>42736</v>
      </c>
      <c r="B68" s="234">
        <v>42845</v>
      </c>
      <c r="C68" s="246">
        <v>5668.85</v>
      </c>
      <c r="D68" s="247" t="s">
        <v>1064</v>
      </c>
      <c r="E68" s="247" t="s">
        <v>1066</v>
      </c>
      <c r="F68" s="276"/>
      <c r="G68" s="279"/>
      <c r="H68" s="276"/>
      <c r="L68" s="217"/>
    </row>
    <row r="69" spans="1:12" s="5" customFormat="1" ht="20.100000000000001" customHeight="1">
      <c r="A69" s="235">
        <v>42767</v>
      </c>
      <c r="B69" s="234">
        <v>42867</v>
      </c>
      <c r="C69" s="246">
        <v>5668.85</v>
      </c>
      <c r="D69" s="247" t="s">
        <v>1067</v>
      </c>
      <c r="E69" s="247" t="s">
        <v>1069</v>
      </c>
      <c r="F69" s="276"/>
      <c r="G69" s="279"/>
      <c r="H69" s="277"/>
      <c r="L69" s="217"/>
    </row>
    <row r="70" spans="1:12" ht="30" customHeight="1">
      <c r="A70" s="269" t="s">
        <v>0</v>
      </c>
      <c r="B70" s="269"/>
      <c r="C70" s="227">
        <f>SUM(C7:C69)</f>
        <v>285648.77999999985</v>
      </c>
      <c r="D70" s="227"/>
      <c r="E70" s="230"/>
      <c r="F70" s="227">
        <f>SUM(F7:F69)</f>
        <v>285648.78000000003</v>
      </c>
      <c r="G70" s="227"/>
      <c r="H70" s="231"/>
    </row>
  </sheetData>
  <mergeCells count="22">
    <mergeCell ref="F52:F62"/>
    <mergeCell ref="F63:F69"/>
    <mergeCell ref="H7:H32"/>
    <mergeCell ref="G40:G51"/>
    <mergeCell ref="G52:G62"/>
    <mergeCell ref="G63:G69"/>
    <mergeCell ref="A70:B70"/>
    <mergeCell ref="A3:H3"/>
    <mergeCell ref="A2:H2"/>
    <mergeCell ref="A1:H1"/>
    <mergeCell ref="F4:F6"/>
    <mergeCell ref="G4:G6"/>
    <mergeCell ref="A4:E4"/>
    <mergeCell ref="A5:E5"/>
    <mergeCell ref="F7:F14"/>
    <mergeCell ref="F15:F27"/>
    <mergeCell ref="F28:F39"/>
    <mergeCell ref="H4:H6"/>
    <mergeCell ref="G7:G32"/>
    <mergeCell ref="G33:G39"/>
    <mergeCell ref="H33:H69"/>
    <mergeCell ref="F40:F51"/>
  </mergeCells>
  <printOptions horizontalCentered="1"/>
  <pageMargins left="0" right="0" top="0.39370078740157483" bottom="0.19685039370078741" header="0.31496062992125984" footer="0.31496062992125984"/>
  <pageSetup paperSize="9" scale="9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7" workbookViewId="0">
      <selection activeCell="F19" sqref="F19"/>
    </sheetView>
  </sheetViews>
  <sheetFormatPr defaultRowHeight="42" customHeight="1"/>
  <cols>
    <col min="1" max="1" width="17.140625" style="1" customWidth="1"/>
    <col min="2" max="2" width="18.5703125" style="225" customWidth="1"/>
    <col min="3" max="3" width="13" style="249" customWidth="1"/>
    <col min="4" max="4" width="11.42578125" style="225" customWidth="1"/>
    <col min="5" max="5" width="12.140625" style="229" customWidth="1"/>
    <col min="6" max="6" width="15.42578125" style="1" customWidth="1"/>
    <col min="7" max="7" width="14.42578125" style="232" customWidth="1"/>
    <col min="8" max="11" width="9.140625" style="1"/>
    <col min="12" max="12" width="10" style="1" bestFit="1" customWidth="1"/>
    <col min="13" max="16384" width="9.140625" style="1"/>
  </cols>
  <sheetData>
    <row r="1" spans="1:8" ht="15" customHeight="1">
      <c r="A1" s="270" t="s">
        <v>438</v>
      </c>
      <c r="B1" s="270"/>
      <c r="C1" s="270"/>
      <c r="D1" s="270"/>
      <c r="E1" s="270"/>
      <c r="F1" s="270"/>
      <c r="G1" s="270"/>
      <c r="H1" s="171"/>
    </row>
    <row r="2" spans="1:8" ht="17.25" customHeight="1">
      <c r="A2" s="270" t="s">
        <v>439</v>
      </c>
      <c r="B2" s="270"/>
      <c r="C2" s="270"/>
      <c r="D2" s="270"/>
      <c r="E2" s="270"/>
      <c r="F2" s="270"/>
      <c r="G2" s="270"/>
      <c r="H2" s="171"/>
    </row>
    <row r="3" spans="1:8" s="5" customFormat="1" ht="29.25" customHeight="1">
      <c r="A3" s="271" t="s">
        <v>1129</v>
      </c>
      <c r="B3" s="271"/>
      <c r="C3" s="271"/>
      <c r="D3" s="271"/>
      <c r="E3" s="271"/>
      <c r="F3" s="271"/>
      <c r="G3" s="271"/>
      <c r="H3" s="1"/>
    </row>
    <row r="4" spans="1:8" s="5" customFormat="1" ht="23.25" customHeight="1">
      <c r="A4" s="272" t="s">
        <v>1118</v>
      </c>
      <c r="B4" s="273"/>
      <c r="C4" s="273"/>
      <c r="D4" s="273"/>
      <c r="E4" s="274"/>
      <c r="F4" s="275" t="s">
        <v>613</v>
      </c>
      <c r="G4" s="275" t="s">
        <v>614</v>
      </c>
      <c r="H4" s="1"/>
    </row>
    <row r="5" spans="1:8" s="5" customFormat="1" ht="24.95" customHeight="1">
      <c r="A5" s="172" t="s">
        <v>440</v>
      </c>
      <c r="B5" s="172" t="s">
        <v>47</v>
      </c>
      <c r="C5" s="226" t="s">
        <v>441</v>
      </c>
      <c r="D5" s="172" t="s">
        <v>44</v>
      </c>
      <c r="E5" s="226" t="s">
        <v>612</v>
      </c>
      <c r="F5" s="277"/>
      <c r="G5" s="277"/>
    </row>
    <row r="6" spans="1:8" s="5" customFormat="1" ht="24.95" customHeight="1">
      <c r="A6" s="235">
        <v>42795</v>
      </c>
      <c r="B6" s="234">
        <v>42906</v>
      </c>
      <c r="C6" s="246">
        <v>5668.85</v>
      </c>
      <c r="D6" s="247" t="s">
        <v>1070</v>
      </c>
      <c r="E6" s="247" t="s">
        <v>1072</v>
      </c>
      <c r="F6" s="278">
        <f>SUM(C6:C12)</f>
        <v>39681.949999999997</v>
      </c>
      <c r="G6" s="275" t="s">
        <v>1135</v>
      </c>
    </row>
    <row r="7" spans="1:8" s="5" customFormat="1" ht="24.95" customHeight="1">
      <c r="A7" s="235">
        <v>42826</v>
      </c>
      <c r="B7" s="234">
        <v>42944</v>
      </c>
      <c r="C7" s="246">
        <v>5668.85</v>
      </c>
      <c r="D7" s="247" t="s">
        <v>1073</v>
      </c>
      <c r="E7" s="247" t="s">
        <v>1075</v>
      </c>
      <c r="F7" s="276"/>
      <c r="G7" s="276"/>
    </row>
    <row r="8" spans="1:8" s="5" customFormat="1" ht="24.95" customHeight="1">
      <c r="A8" s="235">
        <v>42856</v>
      </c>
      <c r="B8" s="234">
        <v>42968</v>
      </c>
      <c r="C8" s="246">
        <v>5668.85</v>
      </c>
      <c r="D8" s="247" t="s">
        <v>1076</v>
      </c>
      <c r="E8" s="247" t="s">
        <v>1078</v>
      </c>
      <c r="F8" s="276"/>
      <c r="G8" s="276"/>
    </row>
    <row r="9" spans="1:8" s="5" customFormat="1" ht="24.95" customHeight="1">
      <c r="A9" s="235">
        <v>42887</v>
      </c>
      <c r="B9" s="234">
        <v>42991</v>
      </c>
      <c r="C9" s="248">
        <v>5668.85</v>
      </c>
      <c r="D9" s="247" t="s">
        <v>1079</v>
      </c>
      <c r="E9" s="247" t="s">
        <v>1082</v>
      </c>
      <c r="F9" s="276"/>
      <c r="G9" s="276"/>
    </row>
    <row r="10" spans="1:8" s="5" customFormat="1" ht="24.95" customHeight="1">
      <c r="A10" s="235">
        <v>42917</v>
      </c>
      <c r="B10" s="234">
        <v>43026</v>
      </c>
      <c r="C10" s="248">
        <v>5668.85</v>
      </c>
      <c r="D10" s="247" t="s">
        <v>1084</v>
      </c>
      <c r="E10" s="247" t="s">
        <v>1086</v>
      </c>
      <c r="F10" s="276"/>
      <c r="G10" s="276"/>
    </row>
    <row r="11" spans="1:8" s="5" customFormat="1" ht="24.95" customHeight="1">
      <c r="A11" s="235">
        <v>42948</v>
      </c>
      <c r="B11" s="234">
        <v>43056</v>
      </c>
      <c r="C11" s="248">
        <v>5668.85</v>
      </c>
      <c r="D11" s="247" t="s">
        <v>1088</v>
      </c>
      <c r="E11" s="247" t="s">
        <v>1091</v>
      </c>
      <c r="F11" s="276"/>
      <c r="G11" s="276"/>
    </row>
    <row r="12" spans="1:8" s="5" customFormat="1" ht="24.95" customHeight="1">
      <c r="A12" s="235">
        <v>42979</v>
      </c>
      <c r="B12" s="234">
        <v>43084</v>
      </c>
      <c r="C12" s="248">
        <v>5668.85</v>
      </c>
      <c r="D12" s="247" t="s">
        <v>1093</v>
      </c>
      <c r="E12" s="247" t="s">
        <v>1095</v>
      </c>
      <c r="F12" s="277"/>
      <c r="G12" s="277"/>
    </row>
    <row r="13" spans="1:8" s="5" customFormat="1" ht="24.95" customHeight="1">
      <c r="A13" s="235">
        <v>43009</v>
      </c>
      <c r="B13" s="234">
        <v>43104</v>
      </c>
      <c r="C13" s="248">
        <v>5668.85</v>
      </c>
      <c r="D13" s="247" t="s">
        <v>1097</v>
      </c>
      <c r="E13" s="247" t="s">
        <v>1099</v>
      </c>
      <c r="F13" s="281">
        <f>SUM(C13:C17)</f>
        <v>22675.4</v>
      </c>
      <c r="G13" s="284"/>
    </row>
    <row r="14" spans="1:8" s="5" customFormat="1" ht="24.95" customHeight="1">
      <c r="A14" s="235">
        <v>43040</v>
      </c>
      <c r="B14" s="234">
        <v>43153</v>
      </c>
      <c r="C14" s="248">
        <v>5668.85</v>
      </c>
      <c r="D14" s="247" t="s">
        <v>1101</v>
      </c>
      <c r="E14" s="247" t="s">
        <v>1103</v>
      </c>
      <c r="F14" s="282"/>
      <c r="G14" s="285"/>
    </row>
    <row r="15" spans="1:8" s="5" customFormat="1" ht="24.95" customHeight="1">
      <c r="A15" s="235">
        <v>43070</v>
      </c>
      <c r="B15" s="234">
        <v>43160</v>
      </c>
      <c r="C15" s="248">
        <v>5668.85</v>
      </c>
      <c r="D15" s="247" t="s">
        <v>1104</v>
      </c>
      <c r="E15" s="247" t="s">
        <v>1106</v>
      </c>
      <c r="F15" s="282"/>
      <c r="G15" s="285"/>
    </row>
    <row r="16" spans="1:8" s="5" customFormat="1" ht="24.95" customHeight="1">
      <c r="A16" s="235" t="s">
        <v>1126</v>
      </c>
      <c r="B16" s="234">
        <v>43104</v>
      </c>
      <c r="C16" s="248">
        <v>2342.5</v>
      </c>
      <c r="D16" s="247" t="s">
        <v>1107</v>
      </c>
      <c r="E16" s="247" t="s">
        <v>1110</v>
      </c>
      <c r="F16" s="282"/>
      <c r="G16" s="285"/>
    </row>
    <row r="17" spans="1:7" s="5" customFormat="1" ht="24.95" customHeight="1">
      <c r="A17" s="235" t="s">
        <v>1127</v>
      </c>
      <c r="B17" s="234">
        <v>43125</v>
      </c>
      <c r="C17" s="248">
        <f>3323.85+2.5</f>
        <v>3326.35</v>
      </c>
      <c r="D17" s="247" t="s">
        <v>1128</v>
      </c>
      <c r="E17" s="247" t="s">
        <v>1114</v>
      </c>
      <c r="F17" s="283"/>
      <c r="G17" s="286"/>
    </row>
    <row r="18" spans="1:7" ht="18.75" customHeight="1">
      <c r="A18" s="228" t="s">
        <v>0</v>
      </c>
      <c r="B18" s="228"/>
      <c r="C18" s="227">
        <f>SUM(C9:C17)</f>
        <v>45350.799999999996</v>
      </c>
      <c r="D18" s="228"/>
      <c r="E18" s="228"/>
      <c r="F18" s="227">
        <f>SUM(F9:F17)</f>
        <v>22675.4</v>
      </c>
      <c r="G18" s="22"/>
    </row>
  </sheetData>
  <mergeCells count="10">
    <mergeCell ref="F13:F17"/>
    <mergeCell ref="G13:G17"/>
    <mergeCell ref="A1:G1"/>
    <mergeCell ref="A2:G2"/>
    <mergeCell ref="A3:G3"/>
    <mergeCell ref="G4:G5"/>
    <mergeCell ref="A4:E4"/>
    <mergeCell ref="F4:F5"/>
    <mergeCell ref="F6:F12"/>
    <mergeCell ref="G6:G12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9"/>
  <sheetViews>
    <sheetView topLeftCell="L125" workbookViewId="0">
      <selection activeCell="R83" sqref="R83"/>
    </sheetView>
  </sheetViews>
  <sheetFormatPr defaultRowHeight="24.95" customHeight="1"/>
  <cols>
    <col min="1" max="1" width="9.140625" style="221"/>
    <col min="2" max="2" width="17.5703125" style="221" customWidth="1"/>
    <col min="3" max="3" width="25" style="221" customWidth="1"/>
    <col min="4" max="4" width="5" style="221" customWidth="1"/>
    <col min="5" max="5" width="9.140625" style="221"/>
    <col min="6" max="6" width="13.42578125" style="221" customWidth="1"/>
    <col min="7" max="7" width="12" style="221" customWidth="1"/>
    <col min="8" max="8" width="9.140625" style="221"/>
    <col min="9" max="9" width="4" style="221" customWidth="1"/>
    <col min="10" max="10" width="3.140625" style="221" customWidth="1"/>
    <col min="11" max="11" width="2.85546875" style="221" customWidth="1"/>
    <col min="12" max="12" width="52.42578125" style="220" customWidth="1"/>
    <col min="13" max="15" width="9.140625" style="221"/>
    <col min="16" max="16" width="11.28515625" style="224" bestFit="1" customWidth="1"/>
    <col min="17" max="17" width="10.140625" style="221" customWidth="1"/>
    <col min="18" max="18" width="11.28515625" style="258" customWidth="1"/>
    <col min="19" max="19" width="3.85546875" style="221" customWidth="1"/>
    <col min="20" max="23" width="9.140625" style="221"/>
    <col min="24" max="24" width="4" style="221" customWidth="1"/>
    <col min="25" max="25" width="9.140625" style="221"/>
    <col min="26" max="26" width="6.85546875" style="221" customWidth="1"/>
    <col min="27" max="27" width="5.28515625" style="221" customWidth="1"/>
    <col min="28" max="28" width="5.42578125" style="221" customWidth="1"/>
    <col min="29" max="29" width="10.85546875" style="221" customWidth="1"/>
    <col min="30" max="16384" width="9.140625" style="221"/>
  </cols>
  <sheetData>
    <row r="1" spans="1:29" s="219" customFormat="1" ht="24.95" customHeight="1">
      <c r="A1" s="241" t="s">
        <v>469</v>
      </c>
      <c r="B1" s="241" t="s">
        <v>470</v>
      </c>
      <c r="C1" s="241" t="s">
        <v>471</v>
      </c>
      <c r="D1" s="241" t="s">
        <v>472</v>
      </c>
      <c r="E1" s="241" t="s">
        <v>473</v>
      </c>
      <c r="F1" s="242" t="s">
        <v>594</v>
      </c>
      <c r="G1" s="242" t="s">
        <v>595</v>
      </c>
      <c r="H1" s="241" t="s">
        <v>474</v>
      </c>
      <c r="I1" s="241" t="s">
        <v>475</v>
      </c>
      <c r="J1" s="241" t="s">
        <v>476</v>
      </c>
      <c r="K1" s="241" t="s">
        <v>477</v>
      </c>
      <c r="L1" s="241" t="s">
        <v>596</v>
      </c>
      <c r="M1" s="242" t="s">
        <v>597</v>
      </c>
      <c r="N1" s="241" t="s">
        <v>478</v>
      </c>
      <c r="O1" s="241" t="s">
        <v>479</v>
      </c>
      <c r="P1" s="223" t="s">
        <v>598</v>
      </c>
      <c r="Q1" s="242" t="s">
        <v>480</v>
      </c>
      <c r="R1" s="255" t="s">
        <v>481</v>
      </c>
      <c r="S1" s="241" t="s">
        <v>482</v>
      </c>
      <c r="T1" s="241" t="s">
        <v>483</v>
      </c>
      <c r="U1" s="241" t="s">
        <v>484</v>
      </c>
      <c r="V1" s="241" t="s">
        <v>485</v>
      </c>
      <c r="W1" s="241" t="s">
        <v>486</v>
      </c>
      <c r="X1" s="241" t="s">
        <v>599</v>
      </c>
      <c r="Y1" s="241" t="s">
        <v>600</v>
      </c>
      <c r="Z1" s="241" t="s">
        <v>601</v>
      </c>
      <c r="AA1" s="241" t="s">
        <v>602</v>
      </c>
      <c r="AB1" s="241" t="s">
        <v>603</v>
      </c>
      <c r="AC1" s="242" t="s">
        <v>604</v>
      </c>
    </row>
    <row r="2" spans="1:29" ht="24.95" customHeight="1">
      <c r="A2" s="243" t="s">
        <v>615</v>
      </c>
      <c r="B2" s="243" t="s">
        <v>616</v>
      </c>
      <c r="C2" s="243" t="s">
        <v>617</v>
      </c>
      <c r="D2" s="243" t="s">
        <v>495</v>
      </c>
      <c r="E2" s="243" t="s">
        <v>618</v>
      </c>
      <c r="F2" s="244">
        <v>39563</v>
      </c>
      <c r="G2" s="244">
        <v>39563</v>
      </c>
      <c r="H2" s="243" t="s">
        <v>487</v>
      </c>
      <c r="I2" s="243" t="s">
        <v>488</v>
      </c>
      <c r="J2" s="243" t="s">
        <v>489</v>
      </c>
      <c r="K2" s="243" t="s">
        <v>490</v>
      </c>
      <c r="L2" s="243" t="s">
        <v>619</v>
      </c>
      <c r="M2" s="245">
        <v>66558</v>
      </c>
      <c r="N2" s="243" t="s">
        <v>494</v>
      </c>
      <c r="O2" s="243" t="s">
        <v>487</v>
      </c>
      <c r="P2" s="222">
        <v>665.58</v>
      </c>
      <c r="Q2" s="244">
        <v>39563</v>
      </c>
      <c r="R2" s="256">
        <v>39568</v>
      </c>
      <c r="S2" s="243" t="s">
        <v>491</v>
      </c>
      <c r="T2" s="243" t="s">
        <v>620</v>
      </c>
      <c r="U2" s="243" t="s">
        <v>621</v>
      </c>
      <c r="V2" s="243" t="s">
        <v>492</v>
      </c>
      <c r="W2" s="243" t="s">
        <v>496</v>
      </c>
      <c r="X2" s="243" t="s">
        <v>605</v>
      </c>
      <c r="Y2" s="243" t="s">
        <v>622</v>
      </c>
      <c r="Z2" s="243" t="s">
        <v>623</v>
      </c>
      <c r="AA2" s="243" t="s">
        <v>607</v>
      </c>
      <c r="AB2" s="243" t="s">
        <v>624</v>
      </c>
      <c r="AC2" s="244">
        <v>39574</v>
      </c>
    </row>
    <row r="3" spans="1:29" ht="24.95" customHeight="1">
      <c r="A3" s="243" t="s">
        <v>625</v>
      </c>
      <c r="B3" s="243" t="s">
        <v>616</v>
      </c>
      <c r="C3" s="243" t="s">
        <v>617</v>
      </c>
      <c r="D3" s="243" t="s">
        <v>495</v>
      </c>
      <c r="E3" s="243" t="s">
        <v>626</v>
      </c>
      <c r="F3" s="244">
        <v>39597</v>
      </c>
      <c r="G3" s="244">
        <v>39597</v>
      </c>
      <c r="H3" s="243" t="s">
        <v>487</v>
      </c>
      <c r="I3" s="243" t="s">
        <v>488</v>
      </c>
      <c r="J3" s="243" t="s">
        <v>489</v>
      </c>
      <c r="K3" s="243" t="s">
        <v>490</v>
      </c>
      <c r="L3" s="243" t="s">
        <v>627</v>
      </c>
      <c r="M3" s="245">
        <v>66558</v>
      </c>
      <c r="N3" s="243" t="s">
        <v>494</v>
      </c>
      <c r="O3" s="243" t="s">
        <v>487</v>
      </c>
      <c r="P3" s="222">
        <v>665.58</v>
      </c>
      <c r="Q3" s="244">
        <v>39597</v>
      </c>
      <c r="R3" s="256">
        <v>39598</v>
      </c>
      <c r="S3" s="243" t="s">
        <v>491</v>
      </c>
      <c r="T3" s="243" t="s">
        <v>628</v>
      </c>
      <c r="U3" s="243" t="s">
        <v>629</v>
      </c>
      <c r="V3" s="243" t="s">
        <v>492</v>
      </c>
      <c r="W3" s="243" t="s">
        <v>496</v>
      </c>
      <c r="X3" s="243" t="s">
        <v>605</v>
      </c>
      <c r="Y3" s="243" t="s">
        <v>630</v>
      </c>
      <c r="Z3" s="243" t="s">
        <v>631</v>
      </c>
      <c r="AA3" s="243" t="s">
        <v>607</v>
      </c>
      <c r="AB3" s="243" t="s">
        <v>624</v>
      </c>
      <c r="AC3" s="244">
        <v>39603</v>
      </c>
    </row>
    <row r="4" spans="1:29" ht="24.95" customHeight="1">
      <c r="A4" s="243" t="s">
        <v>632</v>
      </c>
      <c r="B4" s="243" t="s">
        <v>616</v>
      </c>
      <c r="C4" s="243" t="s">
        <v>617</v>
      </c>
      <c r="D4" s="243" t="s">
        <v>633</v>
      </c>
      <c r="E4" s="243" t="s">
        <v>634</v>
      </c>
      <c r="F4" s="244">
        <v>39625</v>
      </c>
      <c r="G4" s="244">
        <v>39629</v>
      </c>
      <c r="H4" s="243" t="s">
        <v>487</v>
      </c>
      <c r="I4" s="243" t="s">
        <v>488</v>
      </c>
      <c r="J4" s="243" t="s">
        <v>489</v>
      </c>
      <c r="K4" s="243" t="s">
        <v>490</v>
      </c>
      <c r="L4" s="243" t="s">
        <v>635</v>
      </c>
      <c r="M4" s="245">
        <v>133116</v>
      </c>
      <c r="N4" s="243" t="s">
        <v>494</v>
      </c>
      <c r="O4" s="243" t="s">
        <v>487</v>
      </c>
      <c r="P4" s="222">
        <v>1331.16</v>
      </c>
      <c r="Q4" s="244">
        <v>39626</v>
      </c>
      <c r="R4" s="256">
        <v>39626</v>
      </c>
      <c r="S4" s="243" t="s">
        <v>491</v>
      </c>
      <c r="T4" s="243" t="s">
        <v>636</v>
      </c>
      <c r="U4" s="243" t="s">
        <v>637</v>
      </c>
      <c r="V4" s="243" t="s">
        <v>492</v>
      </c>
      <c r="W4" s="243" t="s">
        <v>496</v>
      </c>
      <c r="X4" s="243" t="s">
        <v>605</v>
      </c>
      <c r="Y4" s="243" t="s">
        <v>638</v>
      </c>
      <c r="Z4" s="243" t="s">
        <v>631</v>
      </c>
      <c r="AA4" s="243" t="s">
        <v>609</v>
      </c>
      <c r="AB4" s="243" t="s">
        <v>624</v>
      </c>
      <c r="AC4" s="244">
        <v>39629</v>
      </c>
    </row>
    <row r="5" spans="1:29" ht="24.95" customHeight="1">
      <c r="A5" s="243" t="s">
        <v>639</v>
      </c>
      <c r="B5" s="243" t="s">
        <v>616</v>
      </c>
      <c r="C5" s="243" t="s">
        <v>617</v>
      </c>
      <c r="D5" s="243" t="s">
        <v>495</v>
      </c>
      <c r="E5" s="243" t="s">
        <v>640</v>
      </c>
      <c r="F5" s="244">
        <v>39657</v>
      </c>
      <c r="G5" s="244">
        <v>39657</v>
      </c>
      <c r="H5" s="243" t="s">
        <v>487</v>
      </c>
      <c r="I5" s="243" t="s">
        <v>488</v>
      </c>
      <c r="J5" s="243" t="s">
        <v>489</v>
      </c>
      <c r="K5" s="243" t="s">
        <v>490</v>
      </c>
      <c r="L5" s="243" t="s">
        <v>641</v>
      </c>
      <c r="M5" s="245">
        <v>133116</v>
      </c>
      <c r="N5" s="243" t="s">
        <v>494</v>
      </c>
      <c r="O5" s="243" t="s">
        <v>487</v>
      </c>
      <c r="P5" s="222">
        <v>1331.16</v>
      </c>
      <c r="Q5" s="244">
        <v>39657</v>
      </c>
      <c r="R5" s="256">
        <v>39660</v>
      </c>
      <c r="S5" s="243" t="s">
        <v>491</v>
      </c>
      <c r="T5" s="243" t="s">
        <v>642</v>
      </c>
      <c r="U5" s="243" t="s">
        <v>643</v>
      </c>
      <c r="V5" s="243" t="s">
        <v>492</v>
      </c>
      <c r="W5" s="243" t="s">
        <v>496</v>
      </c>
      <c r="X5" s="243" t="s">
        <v>605</v>
      </c>
      <c r="Y5" s="243" t="s">
        <v>644</v>
      </c>
      <c r="Z5" s="243" t="s">
        <v>631</v>
      </c>
      <c r="AA5" s="243" t="s">
        <v>607</v>
      </c>
      <c r="AB5" s="243" t="s">
        <v>624</v>
      </c>
      <c r="AC5" s="244">
        <v>39661</v>
      </c>
    </row>
    <row r="6" spans="1:29" ht="24.95" customHeight="1">
      <c r="A6" s="243" t="s">
        <v>645</v>
      </c>
      <c r="B6" s="243" t="s">
        <v>616</v>
      </c>
      <c r="C6" s="243" t="s">
        <v>617</v>
      </c>
      <c r="D6" s="243" t="s">
        <v>495</v>
      </c>
      <c r="E6" s="243" t="s">
        <v>646</v>
      </c>
      <c r="F6" s="244">
        <v>39685</v>
      </c>
      <c r="G6" s="244">
        <v>39685</v>
      </c>
      <c r="H6" s="243" t="s">
        <v>487</v>
      </c>
      <c r="I6" s="243" t="s">
        <v>488</v>
      </c>
      <c r="J6" s="243" t="s">
        <v>489</v>
      </c>
      <c r="K6" s="243" t="s">
        <v>490</v>
      </c>
      <c r="L6" s="243" t="s">
        <v>647</v>
      </c>
      <c r="M6" s="245">
        <v>133116</v>
      </c>
      <c r="N6" s="243" t="s">
        <v>494</v>
      </c>
      <c r="O6" s="243" t="s">
        <v>487</v>
      </c>
      <c r="P6" s="222">
        <v>1331.16</v>
      </c>
      <c r="Q6" s="244">
        <v>39685</v>
      </c>
      <c r="R6" s="256">
        <v>39689</v>
      </c>
      <c r="S6" s="243" t="s">
        <v>491</v>
      </c>
      <c r="T6" s="243" t="s">
        <v>648</v>
      </c>
      <c r="U6" s="243" t="s">
        <v>649</v>
      </c>
      <c r="V6" s="243" t="s">
        <v>492</v>
      </c>
      <c r="W6" s="243" t="s">
        <v>496</v>
      </c>
      <c r="X6" s="243" t="s">
        <v>605</v>
      </c>
      <c r="Y6" s="243" t="s">
        <v>650</v>
      </c>
      <c r="Z6" s="243" t="s">
        <v>631</v>
      </c>
      <c r="AA6" s="243" t="s">
        <v>607</v>
      </c>
      <c r="AB6" s="243" t="s">
        <v>624</v>
      </c>
      <c r="AC6" s="244">
        <v>39687</v>
      </c>
    </row>
    <row r="7" spans="1:29" ht="24.95" customHeight="1">
      <c r="A7" s="243" t="s">
        <v>651</v>
      </c>
      <c r="B7" s="243" t="s">
        <v>616</v>
      </c>
      <c r="C7" s="243" t="s">
        <v>617</v>
      </c>
      <c r="D7" s="243" t="s">
        <v>652</v>
      </c>
      <c r="E7" s="243" t="s">
        <v>653</v>
      </c>
      <c r="F7" s="244">
        <v>39722</v>
      </c>
      <c r="G7" s="244">
        <v>39753</v>
      </c>
      <c r="H7" s="243" t="s">
        <v>487</v>
      </c>
      <c r="I7" s="243" t="s">
        <v>488</v>
      </c>
      <c r="J7" s="243" t="s">
        <v>489</v>
      </c>
      <c r="K7" s="243" t="s">
        <v>490</v>
      </c>
      <c r="L7" s="243" t="s">
        <v>654</v>
      </c>
      <c r="M7" s="245">
        <v>133116</v>
      </c>
      <c r="N7" s="243" t="s">
        <v>494</v>
      </c>
      <c r="O7" s="243" t="s">
        <v>487</v>
      </c>
      <c r="P7" s="222">
        <v>1331.16</v>
      </c>
      <c r="Q7" s="244">
        <v>39722</v>
      </c>
      <c r="R7" s="256">
        <v>39724</v>
      </c>
      <c r="S7" s="243" t="s">
        <v>491</v>
      </c>
      <c r="T7" s="243" t="s">
        <v>655</v>
      </c>
      <c r="U7" s="243" t="s">
        <v>656</v>
      </c>
      <c r="V7" s="243" t="s">
        <v>492</v>
      </c>
      <c r="W7" s="243" t="s">
        <v>496</v>
      </c>
      <c r="X7" s="243" t="s">
        <v>605</v>
      </c>
      <c r="Y7" s="243" t="s">
        <v>657</v>
      </c>
      <c r="Z7" s="243" t="s">
        <v>631</v>
      </c>
      <c r="AA7" s="243" t="s">
        <v>607</v>
      </c>
      <c r="AB7" s="243" t="s">
        <v>624</v>
      </c>
      <c r="AC7" s="244">
        <v>39730</v>
      </c>
    </row>
    <row r="8" spans="1:29" ht="24.95" customHeight="1">
      <c r="A8" s="243" t="s">
        <v>658</v>
      </c>
      <c r="B8" s="243" t="s">
        <v>616</v>
      </c>
      <c r="C8" s="243" t="s">
        <v>617</v>
      </c>
      <c r="D8" s="243" t="s">
        <v>652</v>
      </c>
      <c r="E8" s="243" t="s">
        <v>659</v>
      </c>
      <c r="F8" s="244">
        <v>39744</v>
      </c>
      <c r="G8" s="244">
        <v>39776</v>
      </c>
      <c r="H8" s="243" t="s">
        <v>487</v>
      </c>
      <c r="I8" s="243" t="s">
        <v>488</v>
      </c>
      <c r="J8" s="243" t="s">
        <v>489</v>
      </c>
      <c r="K8" s="243" t="s">
        <v>490</v>
      </c>
      <c r="L8" s="243" t="s">
        <v>660</v>
      </c>
      <c r="M8" s="245">
        <v>133116</v>
      </c>
      <c r="N8" s="243" t="s">
        <v>494</v>
      </c>
      <c r="O8" s="243" t="s">
        <v>487</v>
      </c>
      <c r="P8" s="222">
        <v>1331.16</v>
      </c>
      <c r="Q8" s="244">
        <v>39743</v>
      </c>
      <c r="R8" s="256">
        <v>39751</v>
      </c>
      <c r="S8" s="243" t="s">
        <v>491</v>
      </c>
      <c r="T8" s="243" t="s">
        <v>661</v>
      </c>
      <c r="U8" s="243" t="s">
        <v>662</v>
      </c>
      <c r="V8" s="243" t="s">
        <v>492</v>
      </c>
      <c r="W8" s="243" t="s">
        <v>496</v>
      </c>
      <c r="X8" s="243" t="s">
        <v>605</v>
      </c>
      <c r="Y8" s="243" t="s">
        <v>663</v>
      </c>
      <c r="Z8" s="243" t="s">
        <v>631</v>
      </c>
      <c r="AA8" s="243" t="s">
        <v>607</v>
      </c>
      <c r="AB8" s="243" t="s">
        <v>624</v>
      </c>
      <c r="AC8" s="244">
        <v>39752</v>
      </c>
    </row>
    <row r="9" spans="1:29" ht="24.95" customHeight="1">
      <c r="A9" s="243" t="s">
        <v>664</v>
      </c>
      <c r="B9" s="243" t="s">
        <v>616</v>
      </c>
      <c r="C9" s="243" t="s">
        <v>617</v>
      </c>
      <c r="D9" s="243" t="s">
        <v>495</v>
      </c>
      <c r="E9" s="243" t="s">
        <v>665</v>
      </c>
      <c r="F9" s="244">
        <v>39805</v>
      </c>
      <c r="G9" s="244">
        <v>39812</v>
      </c>
      <c r="H9" s="243" t="s">
        <v>487</v>
      </c>
      <c r="I9" s="243" t="s">
        <v>488</v>
      </c>
      <c r="J9" s="243" t="s">
        <v>489</v>
      </c>
      <c r="K9" s="243" t="s">
        <v>490</v>
      </c>
      <c r="L9" s="243" t="s">
        <v>666</v>
      </c>
      <c r="M9" s="245">
        <v>88744</v>
      </c>
      <c r="N9" s="243" t="s">
        <v>494</v>
      </c>
      <c r="O9" s="243" t="s">
        <v>487</v>
      </c>
      <c r="P9" s="222">
        <v>887.44</v>
      </c>
      <c r="Q9" s="244">
        <v>39805</v>
      </c>
      <c r="R9" s="256">
        <v>39812</v>
      </c>
      <c r="S9" s="243" t="s">
        <v>491</v>
      </c>
      <c r="T9" s="243" t="s">
        <v>667</v>
      </c>
      <c r="U9" s="243" t="s">
        <v>668</v>
      </c>
      <c r="V9" s="243" t="s">
        <v>492</v>
      </c>
      <c r="W9" s="243" t="s">
        <v>496</v>
      </c>
      <c r="X9" s="243" t="s">
        <v>605</v>
      </c>
      <c r="Y9" s="243" t="s">
        <v>669</v>
      </c>
      <c r="Z9" s="243" t="s">
        <v>631</v>
      </c>
      <c r="AA9" s="243" t="s">
        <v>607</v>
      </c>
      <c r="AB9" s="243" t="s">
        <v>624</v>
      </c>
      <c r="AC9" s="244">
        <v>39827</v>
      </c>
    </row>
    <row r="10" spans="1:29" ht="24.95" customHeight="1">
      <c r="A10" s="243" t="s">
        <v>670</v>
      </c>
      <c r="B10" s="243" t="s">
        <v>616</v>
      </c>
      <c r="C10" s="243" t="s">
        <v>617</v>
      </c>
      <c r="D10" s="243" t="s">
        <v>495</v>
      </c>
      <c r="E10" s="243" t="s">
        <v>671</v>
      </c>
      <c r="F10" s="244">
        <v>39805</v>
      </c>
      <c r="G10" s="244">
        <v>39812</v>
      </c>
      <c r="H10" s="243" t="s">
        <v>487</v>
      </c>
      <c r="I10" s="243" t="s">
        <v>488</v>
      </c>
      <c r="J10" s="243" t="s">
        <v>489</v>
      </c>
      <c r="K10" s="243" t="s">
        <v>490</v>
      </c>
      <c r="L10" s="243" t="s">
        <v>672</v>
      </c>
      <c r="M10" s="245">
        <v>133116</v>
      </c>
      <c r="N10" s="243" t="s">
        <v>494</v>
      </c>
      <c r="O10" s="243" t="s">
        <v>487</v>
      </c>
      <c r="P10" s="222">
        <v>1331.16</v>
      </c>
      <c r="Q10" s="244">
        <v>39805</v>
      </c>
      <c r="R10" s="256">
        <v>39812</v>
      </c>
      <c r="S10" s="243" t="s">
        <v>491</v>
      </c>
      <c r="T10" s="243" t="s">
        <v>673</v>
      </c>
      <c r="U10" s="243" t="s">
        <v>674</v>
      </c>
      <c r="V10" s="243" t="s">
        <v>492</v>
      </c>
      <c r="W10" s="243" t="s">
        <v>496</v>
      </c>
      <c r="X10" s="243" t="s">
        <v>605</v>
      </c>
      <c r="Y10" s="243" t="s">
        <v>675</v>
      </c>
      <c r="Z10" s="243" t="s">
        <v>631</v>
      </c>
      <c r="AA10" s="243" t="s">
        <v>607</v>
      </c>
      <c r="AB10" s="243" t="s">
        <v>624</v>
      </c>
      <c r="AC10" s="244">
        <v>39827</v>
      </c>
    </row>
    <row r="11" spans="1:29" ht="24.95" customHeight="1">
      <c r="A11" s="243" t="s">
        <v>676</v>
      </c>
      <c r="B11" s="243" t="s">
        <v>616</v>
      </c>
      <c r="C11" s="243" t="s">
        <v>617</v>
      </c>
      <c r="D11" s="243" t="s">
        <v>495</v>
      </c>
      <c r="E11" s="243" t="s">
        <v>677</v>
      </c>
      <c r="F11" s="244">
        <v>39812</v>
      </c>
      <c r="G11" s="244">
        <v>39812</v>
      </c>
      <c r="H11" s="243" t="s">
        <v>487</v>
      </c>
      <c r="I11" s="243" t="s">
        <v>488</v>
      </c>
      <c r="J11" s="243" t="s">
        <v>489</v>
      </c>
      <c r="K11" s="243" t="s">
        <v>490</v>
      </c>
      <c r="L11" s="243" t="s">
        <v>678</v>
      </c>
      <c r="M11" s="245">
        <v>133116</v>
      </c>
      <c r="N11" s="243" t="s">
        <v>494</v>
      </c>
      <c r="O11" s="243" t="s">
        <v>487</v>
      </c>
      <c r="P11" s="222">
        <v>1331.16</v>
      </c>
      <c r="Q11" s="244">
        <v>39808</v>
      </c>
      <c r="R11" s="256">
        <v>39784</v>
      </c>
      <c r="S11" s="243" t="s">
        <v>491</v>
      </c>
      <c r="T11" s="243" t="s">
        <v>679</v>
      </c>
      <c r="U11" s="243" t="s">
        <v>680</v>
      </c>
      <c r="V11" s="243" t="s">
        <v>492</v>
      </c>
      <c r="W11" s="243" t="s">
        <v>496</v>
      </c>
      <c r="X11" s="243" t="s">
        <v>605</v>
      </c>
      <c r="Y11" s="243" t="s">
        <v>681</v>
      </c>
      <c r="Z11" s="243" t="s">
        <v>631</v>
      </c>
      <c r="AA11" s="243" t="s">
        <v>607</v>
      </c>
      <c r="AB11" s="243" t="s">
        <v>624</v>
      </c>
      <c r="AC11" s="244">
        <v>39812</v>
      </c>
    </row>
    <row r="12" spans="1:29" ht="24.95" customHeight="1">
      <c r="A12" s="243" t="s">
        <v>682</v>
      </c>
      <c r="B12" s="243" t="s">
        <v>616</v>
      </c>
      <c r="C12" s="243" t="s">
        <v>617</v>
      </c>
      <c r="D12" s="243" t="s">
        <v>495</v>
      </c>
      <c r="E12" s="243" t="s">
        <v>683</v>
      </c>
      <c r="F12" s="244">
        <v>39832</v>
      </c>
      <c r="G12" s="244">
        <v>39834</v>
      </c>
      <c r="H12" s="243" t="s">
        <v>487</v>
      </c>
      <c r="I12" s="243" t="s">
        <v>488</v>
      </c>
      <c r="J12" s="243" t="s">
        <v>489</v>
      </c>
      <c r="K12" s="243" t="s">
        <v>490</v>
      </c>
      <c r="L12" s="243" t="s">
        <v>684</v>
      </c>
      <c r="M12" s="245">
        <v>133116</v>
      </c>
      <c r="N12" s="243" t="s">
        <v>494</v>
      </c>
      <c r="O12" s="243" t="s">
        <v>487</v>
      </c>
      <c r="P12" s="222">
        <v>1331.16</v>
      </c>
      <c r="Q12" s="244">
        <v>39834</v>
      </c>
      <c r="R12" s="256">
        <v>39843</v>
      </c>
      <c r="S12" s="243" t="s">
        <v>491</v>
      </c>
      <c r="T12" s="243" t="s">
        <v>685</v>
      </c>
      <c r="U12" s="243" t="s">
        <v>686</v>
      </c>
      <c r="V12" s="243" t="s">
        <v>492</v>
      </c>
      <c r="W12" s="243" t="s">
        <v>496</v>
      </c>
      <c r="X12" s="243" t="s">
        <v>605</v>
      </c>
      <c r="Y12" s="243" t="s">
        <v>687</v>
      </c>
      <c r="Z12" s="243" t="s">
        <v>631</v>
      </c>
      <c r="AA12" s="243" t="s">
        <v>607</v>
      </c>
      <c r="AB12" s="243" t="s">
        <v>624</v>
      </c>
      <c r="AC12" s="244">
        <v>39848</v>
      </c>
    </row>
    <row r="13" spans="1:29" ht="24.95" customHeight="1">
      <c r="A13" s="243" t="s">
        <v>688</v>
      </c>
      <c r="B13" s="243" t="s">
        <v>616</v>
      </c>
      <c r="C13" s="243" t="s">
        <v>617</v>
      </c>
      <c r="D13" s="243" t="s">
        <v>495</v>
      </c>
      <c r="E13" s="243" t="s">
        <v>689</v>
      </c>
      <c r="F13" s="244">
        <v>39871</v>
      </c>
      <c r="G13" s="244">
        <v>39875</v>
      </c>
      <c r="H13" s="243" t="s">
        <v>487</v>
      </c>
      <c r="I13" s="243" t="s">
        <v>488</v>
      </c>
      <c r="J13" s="243" t="s">
        <v>489</v>
      </c>
      <c r="K13" s="243" t="s">
        <v>490</v>
      </c>
      <c r="L13" s="243" t="s">
        <v>690</v>
      </c>
      <c r="M13" s="245">
        <v>133116</v>
      </c>
      <c r="N13" s="243" t="s">
        <v>494</v>
      </c>
      <c r="O13" s="243" t="s">
        <v>487</v>
      </c>
      <c r="P13" s="222">
        <v>1331.16</v>
      </c>
      <c r="Q13" s="244">
        <v>39875</v>
      </c>
      <c r="R13" s="256">
        <v>39878</v>
      </c>
      <c r="S13" s="243" t="s">
        <v>491</v>
      </c>
      <c r="T13" s="243" t="s">
        <v>691</v>
      </c>
      <c r="U13" s="243" t="s">
        <v>692</v>
      </c>
      <c r="V13" s="243" t="s">
        <v>492</v>
      </c>
      <c r="W13" s="243" t="s">
        <v>496</v>
      </c>
      <c r="X13" s="243" t="s">
        <v>605</v>
      </c>
      <c r="Y13" s="243" t="s">
        <v>693</v>
      </c>
      <c r="Z13" s="243" t="s">
        <v>631</v>
      </c>
      <c r="AA13" s="243" t="s">
        <v>607</v>
      </c>
      <c r="AB13" s="243" t="s">
        <v>624</v>
      </c>
      <c r="AC13" s="244">
        <v>39881</v>
      </c>
    </row>
    <row r="14" spans="1:29" ht="24.95" customHeight="1">
      <c r="A14" s="243" t="s">
        <v>694</v>
      </c>
      <c r="B14" s="243" t="s">
        <v>616</v>
      </c>
      <c r="C14" s="243" t="s">
        <v>617</v>
      </c>
      <c r="D14" s="243" t="s">
        <v>495</v>
      </c>
      <c r="E14" s="243" t="s">
        <v>695</v>
      </c>
      <c r="F14" s="244">
        <v>39898</v>
      </c>
      <c r="G14" s="244">
        <v>39898</v>
      </c>
      <c r="H14" s="243" t="s">
        <v>487</v>
      </c>
      <c r="I14" s="243" t="s">
        <v>488</v>
      </c>
      <c r="J14" s="243" t="s">
        <v>489</v>
      </c>
      <c r="K14" s="243" t="s">
        <v>490</v>
      </c>
      <c r="L14" s="243" t="s">
        <v>696</v>
      </c>
      <c r="M14" s="245">
        <v>133116</v>
      </c>
      <c r="N14" s="243" t="s">
        <v>494</v>
      </c>
      <c r="O14" s="243" t="s">
        <v>487</v>
      </c>
      <c r="P14" s="222">
        <v>1331.16</v>
      </c>
      <c r="Q14" s="244">
        <v>39896</v>
      </c>
      <c r="R14" s="256">
        <v>39906</v>
      </c>
      <c r="S14" s="243" t="s">
        <v>491</v>
      </c>
      <c r="T14" s="243" t="s">
        <v>697</v>
      </c>
      <c r="U14" s="243" t="s">
        <v>698</v>
      </c>
      <c r="V14" s="243" t="s">
        <v>492</v>
      </c>
      <c r="W14" s="243" t="s">
        <v>496</v>
      </c>
      <c r="X14" s="243" t="s">
        <v>605</v>
      </c>
      <c r="Y14" s="243" t="s">
        <v>699</v>
      </c>
      <c r="Z14" s="243" t="s">
        <v>631</v>
      </c>
      <c r="AA14" s="243" t="s">
        <v>607</v>
      </c>
      <c r="AB14" s="243" t="s">
        <v>624</v>
      </c>
      <c r="AC14" s="244">
        <v>39909</v>
      </c>
    </row>
    <row r="15" spans="1:29" ht="24.95" customHeight="1">
      <c r="A15" s="243" t="s">
        <v>700</v>
      </c>
      <c r="B15" s="243" t="s">
        <v>616</v>
      </c>
      <c r="C15" s="243" t="s">
        <v>617</v>
      </c>
      <c r="D15" s="243" t="s">
        <v>495</v>
      </c>
      <c r="E15" s="243" t="s">
        <v>1</v>
      </c>
      <c r="F15" s="244">
        <v>39932</v>
      </c>
      <c r="G15" s="244">
        <v>39965</v>
      </c>
      <c r="H15" s="243" t="s">
        <v>487</v>
      </c>
      <c r="I15" s="243" t="s">
        <v>488</v>
      </c>
      <c r="J15" s="243" t="s">
        <v>489</v>
      </c>
      <c r="K15" s="243" t="s">
        <v>490</v>
      </c>
      <c r="L15" s="243" t="s">
        <v>701</v>
      </c>
      <c r="M15" s="245">
        <v>106872</v>
      </c>
      <c r="N15" s="243" t="s">
        <v>494</v>
      </c>
      <c r="O15" s="243" t="s">
        <v>487</v>
      </c>
      <c r="P15" s="222">
        <v>1068.72</v>
      </c>
      <c r="Q15" s="244">
        <v>39933</v>
      </c>
      <c r="R15" s="256">
        <v>39938</v>
      </c>
      <c r="S15" s="243" t="s">
        <v>491</v>
      </c>
      <c r="T15" s="243" t="s">
        <v>509</v>
      </c>
      <c r="U15" s="243" t="s">
        <v>575</v>
      </c>
      <c r="V15" s="243" t="s">
        <v>492</v>
      </c>
      <c r="W15" s="243" t="s">
        <v>496</v>
      </c>
      <c r="X15" s="243" t="s">
        <v>605</v>
      </c>
      <c r="Y15" s="243" t="s">
        <v>702</v>
      </c>
      <c r="Z15" s="243" t="s">
        <v>631</v>
      </c>
      <c r="AA15" s="243" t="s">
        <v>607</v>
      </c>
      <c r="AB15" s="243" t="s">
        <v>624</v>
      </c>
      <c r="AC15" s="244">
        <v>39962</v>
      </c>
    </row>
    <row r="16" spans="1:29" ht="24.95" customHeight="1">
      <c r="A16" s="243" t="s">
        <v>703</v>
      </c>
      <c r="B16" s="243" t="s">
        <v>616</v>
      </c>
      <c r="C16" s="243" t="s">
        <v>617</v>
      </c>
      <c r="D16" s="243" t="s">
        <v>495</v>
      </c>
      <c r="E16" s="243" t="s">
        <v>2</v>
      </c>
      <c r="F16" s="244">
        <v>39958</v>
      </c>
      <c r="G16" s="244">
        <v>39989</v>
      </c>
      <c r="H16" s="243" t="s">
        <v>487</v>
      </c>
      <c r="I16" s="243" t="s">
        <v>488</v>
      </c>
      <c r="J16" s="243" t="s">
        <v>489</v>
      </c>
      <c r="K16" s="243" t="s">
        <v>490</v>
      </c>
      <c r="L16" s="243" t="s">
        <v>704</v>
      </c>
      <c r="M16" s="245">
        <v>155620</v>
      </c>
      <c r="N16" s="243" t="s">
        <v>494</v>
      </c>
      <c r="O16" s="243" t="s">
        <v>487</v>
      </c>
      <c r="P16" s="222">
        <v>1556.2</v>
      </c>
      <c r="Q16" s="244">
        <v>39966</v>
      </c>
      <c r="R16" s="256">
        <v>39968</v>
      </c>
      <c r="S16" s="243" t="s">
        <v>491</v>
      </c>
      <c r="T16" s="243" t="s">
        <v>518</v>
      </c>
      <c r="U16" s="243" t="s">
        <v>576</v>
      </c>
      <c r="V16" s="243" t="s">
        <v>492</v>
      </c>
      <c r="W16" s="243" t="s">
        <v>496</v>
      </c>
      <c r="X16" s="243" t="s">
        <v>605</v>
      </c>
      <c r="Y16" s="243" t="s">
        <v>705</v>
      </c>
      <c r="Z16" s="243" t="s">
        <v>631</v>
      </c>
      <c r="AA16" s="243" t="s">
        <v>607</v>
      </c>
      <c r="AB16" s="243" t="s">
        <v>624</v>
      </c>
      <c r="AC16" s="244">
        <v>39972</v>
      </c>
    </row>
    <row r="17" spans="1:29" ht="24.95" customHeight="1">
      <c r="A17" s="243" t="s">
        <v>706</v>
      </c>
      <c r="B17" s="243" t="s">
        <v>616</v>
      </c>
      <c r="C17" s="243" t="s">
        <v>617</v>
      </c>
      <c r="D17" s="243" t="s">
        <v>495</v>
      </c>
      <c r="E17" s="243" t="s">
        <v>707</v>
      </c>
      <c r="F17" s="244">
        <v>39994</v>
      </c>
      <c r="G17" s="244">
        <v>40014</v>
      </c>
      <c r="H17" s="243" t="s">
        <v>487</v>
      </c>
      <c r="I17" s="243" t="s">
        <v>488</v>
      </c>
      <c r="J17" s="243" t="s">
        <v>489</v>
      </c>
      <c r="K17" s="243" t="s">
        <v>490</v>
      </c>
      <c r="L17" s="243" t="s">
        <v>708</v>
      </c>
      <c r="M17" s="245">
        <v>155620</v>
      </c>
      <c r="N17" s="243" t="s">
        <v>494</v>
      </c>
      <c r="O17" s="243" t="s">
        <v>487</v>
      </c>
      <c r="P17" s="222">
        <v>1556.2</v>
      </c>
      <c r="Q17" s="244">
        <v>39994</v>
      </c>
      <c r="R17" s="256">
        <v>40004</v>
      </c>
      <c r="S17" s="243" t="s">
        <v>491</v>
      </c>
      <c r="T17" s="243" t="s">
        <v>507</v>
      </c>
      <c r="U17" s="243" t="s">
        <v>577</v>
      </c>
      <c r="V17" s="243" t="s">
        <v>492</v>
      </c>
      <c r="W17" s="243" t="s">
        <v>496</v>
      </c>
      <c r="X17" s="243" t="s">
        <v>605</v>
      </c>
      <c r="Y17" s="243" t="s">
        <v>709</v>
      </c>
      <c r="Z17" s="243" t="s">
        <v>631</v>
      </c>
      <c r="AA17" s="243" t="s">
        <v>607</v>
      </c>
      <c r="AB17" s="243" t="s">
        <v>624</v>
      </c>
      <c r="AC17" s="244">
        <v>40008</v>
      </c>
    </row>
    <row r="18" spans="1:29" ht="24.95" customHeight="1">
      <c r="A18" s="243" t="s">
        <v>710</v>
      </c>
      <c r="B18" s="243" t="s">
        <v>616</v>
      </c>
      <c r="C18" s="243" t="s">
        <v>617</v>
      </c>
      <c r="D18" s="243" t="s">
        <v>495</v>
      </c>
      <c r="E18" s="243" t="s">
        <v>3</v>
      </c>
      <c r="F18" s="244">
        <v>40022</v>
      </c>
      <c r="G18" s="244">
        <v>40024</v>
      </c>
      <c r="H18" s="243" t="s">
        <v>487</v>
      </c>
      <c r="I18" s="243" t="s">
        <v>488</v>
      </c>
      <c r="J18" s="243" t="s">
        <v>489</v>
      </c>
      <c r="K18" s="243" t="s">
        <v>490</v>
      </c>
      <c r="L18" s="243" t="s">
        <v>711</v>
      </c>
      <c r="M18" s="245">
        <v>155620</v>
      </c>
      <c r="N18" s="243" t="s">
        <v>494</v>
      </c>
      <c r="O18" s="243" t="s">
        <v>487</v>
      </c>
      <c r="P18" s="222">
        <v>1556.2</v>
      </c>
      <c r="Q18" s="244">
        <v>40024</v>
      </c>
      <c r="R18" s="256">
        <v>40039</v>
      </c>
      <c r="S18" s="243" t="s">
        <v>491</v>
      </c>
      <c r="T18" s="243" t="s">
        <v>522</v>
      </c>
      <c r="U18" s="243" t="s">
        <v>579</v>
      </c>
      <c r="V18" s="243" t="s">
        <v>492</v>
      </c>
      <c r="W18" s="243" t="s">
        <v>496</v>
      </c>
      <c r="X18" s="243" t="s">
        <v>605</v>
      </c>
      <c r="Y18" s="243" t="s">
        <v>712</v>
      </c>
      <c r="Z18" s="243" t="s">
        <v>631</v>
      </c>
      <c r="AA18" s="243" t="s">
        <v>607</v>
      </c>
      <c r="AB18" s="243" t="s">
        <v>624</v>
      </c>
      <c r="AC18" s="244">
        <v>40042</v>
      </c>
    </row>
    <row r="19" spans="1:29" ht="24.95" customHeight="1">
      <c r="A19" s="243" t="s">
        <v>713</v>
      </c>
      <c r="B19" s="243" t="s">
        <v>616</v>
      </c>
      <c r="C19" s="243" t="s">
        <v>617</v>
      </c>
      <c r="D19" s="243" t="s">
        <v>495</v>
      </c>
      <c r="E19" s="243" t="s">
        <v>4</v>
      </c>
      <c r="F19" s="244">
        <v>40051</v>
      </c>
      <c r="G19" s="244">
        <v>40065</v>
      </c>
      <c r="H19" s="243" t="s">
        <v>487</v>
      </c>
      <c r="I19" s="243" t="s">
        <v>488</v>
      </c>
      <c r="J19" s="243" t="s">
        <v>489</v>
      </c>
      <c r="K19" s="243" t="s">
        <v>490</v>
      </c>
      <c r="L19" s="243" t="s">
        <v>714</v>
      </c>
      <c r="M19" s="245">
        <v>155620</v>
      </c>
      <c r="N19" s="243" t="s">
        <v>494</v>
      </c>
      <c r="O19" s="243" t="s">
        <v>487</v>
      </c>
      <c r="P19" s="222">
        <v>1556.2</v>
      </c>
      <c r="Q19" s="244">
        <v>40056</v>
      </c>
      <c r="R19" s="256">
        <v>40056</v>
      </c>
      <c r="S19" s="243" t="s">
        <v>491</v>
      </c>
      <c r="T19" s="243" t="s">
        <v>515</v>
      </c>
      <c r="U19" s="243" t="s">
        <v>580</v>
      </c>
      <c r="V19" s="243" t="s">
        <v>492</v>
      </c>
      <c r="W19" s="243" t="s">
        <v>496</v>
      </c>
      <c r="X19" s="243" t="s">
        <v>605</v>
      </c>
      <c r="Y19" s="243" t="s">
        <v>715</v>
      </c>
      <c r="Z19" s="243" t="s">
        <v>631</v>
      </c>
      <c r="AA19" s="243" t="s">
        <v>607</v>
      </c>
      <c r="AB19" s="243" t="s">
        <v>624</v>
      </c>
      <c r="AC19" s="244">
        <v>40065</v>
      </c>
    </row>
    <row r="20" spans="1:29" ht="24.95" customHeight="1">
      <c r="A20" s="243" t="s">
        <v>716</v>
      </c>
      <c r="B20" s="243" t="s">
        <v>616</v>
      </c>
      <c r="C20" s="243" t="s">
        <v>617</v>
      </c>
      <c r="D20" s="243" t="s">
        <v>495</v>
      </c>
      <c r="E20" s="243" t="s">
        <v>5</v>
      </c>
      <c r="F20" s="244">
        <v>40085</v>
      </c>
      <c r="G20" s="244">
        <v>40102</v>
      </c>
      <c r="H20" s="243" t="s">
        <v>487</v>
      </c>
      <c r="I20" s="243" t="s">
        <v>488</v>
      </c>
      <c r="J20" s="243" t="s">
        <v>489</v>
      </c>
      <c r="K20" s="243" t="s">
        <v>490</v>
      </c>
      <c r="L20" s="243" t="s">
        <v>717</v>
      </c>
      <c r="M20" s="245">
        <v>155620</v>
      </c>
      <c r="N20" s="243" t="s">
        <v>494</v>
      </c>
      <c r="O20" s="243" t="s">
        <v>487</v>
      </c>
      <c r="P20" s="222">
        <v>1556.2</v>
      </c>
      <c r="Q20" s="244">
        <v>40101</v>
      </c>
      <c r="R20" s="256">
        <v>40101</v>
      </c>
      <c r="S20" s="243" t="s">
        <v>491</v>
      </c>
      <c r="T20" s="243" t="s">
        <v>501</v>
      </c>
      <c r="U20" s="243" t="s">
        <v>583</v>
      </c>
      <c r="V20" s="243" t="s">
        <v>492</v>
      </c>
      <c r="W20" s="243" t="s">
        <v>496</v>
      </c>
      <c r="X20" s="243" t="s">
        <v>605</v>
      </c>
      <c r="Y20" s="243" t="s">
        <v>718</v>
      </c>
      <c r="Z20" s="243" t="s">
        <v>631</v>
      </c>
      <c r="AA20" s="243" t="s">
        <v>607</v>
      </c>
      <c r="AB20" s="243" t="s">
        <v>624</v>
      </c>
      <c r="AC20" s="244">
        <v>40102</v>
      </c>
    </row>
    <row r="21" spans="1:29" ht="24.95" customHeight="1">
      <c r="A21" s="243" t="s">
        <v>719</v>
      </c>
      <c r="B21" s="243" t="s">
        <v>616</v>
      </c>
      <c r="C21" s="243" t="s">
        <v>617</v>
      </c>
      <c r="D21" s="243" t="s">
        <v>495</v>
      </c>
      <c r="E21" s="243" t="s">
        <v>6</v>
      </c>
      <c r="F21" s="244">
        <v>40114</v>
      </c>
      <c r="G21" s="244">
        <v>40147</v>
      </c>
      <c r="H21" s="243" t="s">
        <v>487</v>
      </c>
      <c r="I21" s="243" t="s">
        <v>488</v>
      </c>
      <c r="J21" s="243" t="s">
        <v>489</v>
      </c>
      <c r="K21" s="243" t="s">
        <v>490</v>
      </c>
      <c r="L21" s="243" t="s">
        <v>720</v>
      </c>
      <c r="M21" s="245">
        <v>155620</v>
      </c>
      <c r="N21" s="243" t="s">
        <v>494</v>
      </c>
      <c r="O21" s="243" t="s">
        <v>487</v>
      </c>
      <c r="P21" s="222">
        <v>1556.2</v>
      </c>
      <c r="Q21" s="244">
        <v>40120</v>
      </c>
      <c r="R21" s="256">
        <v>40126</v>
      </c>
      <c r="S21" s="243" t="s">
        <v>491</v>
      </c>
      <c r="T21" s="243" t="s">
        <v>504</v>
      </c>
      <c r="U21" s="243" t="s">
        <v>582</v>
      </c>
      <c r="V21" s="243" t="s">
        <v>492</v>
      </c>
      <c r="W21" s="243" t="s">
        <v>496</v>
      </c>
      <c r="X21" s="243" t="s">
        <v>605</v>
      </c>
      <c r="Y21" s="243" t="s">
        <v>721</v>
      </c>
      <c r="Z21" s="243" t="s">
        <v>631</v>
      </c>
      <c r="AA21" s="243" t="s">
        <v>607</v>
      </c>
      <c r="AB21" s="243" t="s">
        <v>624</v>
      </c>
      <c r="AC21" s="244">
        <v>40127</v>
      </c>
    </row>
    <row r="22" spans="1:29" ht="24.95" customHeight="1">
      <c r="A22" s="243" t="s">
        <v>722</v>
      </c>
      <c r="B22" s="243" t="s">
        <v>616</v>
      </c>
      <c r="C22" s="243" t="s">
        <v>617</v>
      </c>
      <c r="D22" s="243" t="s">
        <v>495</v>
      </c>
      <c r="E22" s="243" t="s">
        <v>497</v>
      </c>
      <c r="F22" s="244">
        <v>40147</v>
      </c>
      <c r="G22" s="244">
        <v>40147</v>
      </c>
      <c r="H22" s="243" t="s">
        <v>487</v>
      </c>
      <c r="I22" s="243" t="s">
        <v>488</v>
      </c>
      <c r="J22" s="243" t="s">
        <v>489</v>
      </c>
      <c r="K22" s="243" t="s">
        <v>490</v>
      </c>
      <c r="L22" s="243" t="s">
        <v>723</v>
      </c>
      <c r="M22" s="245">
        <v>264120</v>
      </c>
      <c r="N22" s="243" t="s">
        <v>724</v>
      </c>
      <c r="O22" s="243" t="s">
        <v>725</v>
      </c>
      <c r="P22" s="222">
        <v>2641.2</v>
      </c>
      <c r="Q22" s="244">
        <v>40154</v>
      </c>
      <c r="R22" s="256">
        <v>40169</v>
      </c>
      <c r="S22" s="243" t="s">
        <v>491</v>
      </c>
      <c r="T22" s="243" t="s">
        <v>503</v>
      </c>
      <c r="U22" s="243" t="s">
        <v>585</v>
      </c>
      <c r="V22" s="243" t="s">
        <v>492</v>
      </c>
      <c r="W22" s="243" t="s">
        <v>496</v>
      </c>
      <c r="X22" s="243" t="s">
        <v>605</v>
      </c>
      <c r="Y22" s="243" t="s">
        <v>726</v>
      </c>
      <c r="Z22" s="243" t="s">
        <v>631</v>
      </c>
      <c r="AA22" s="243" t="s">
        <v>607</v>
      </c>
      <c r="AB22" s="243" t="s">
        <v>624</v>
      </c>
      <c r="AC22" s="244">
        <v>40177</v>
      </c>
    </row>
    <row r="23" spans="1:29" ht="24.95" customHeight="1">
      <c r="A23" s="243" t="s">
        <v>727</v>
      </c>
      <c r="B23" s="243" t="s">
        <v>616</v>
      </c>
      <c r="C23" s="243" t="s">
        <v>617</v>
      </c>
      <c r="D23" s="243" t="s">
        <v>495</v>
      </c>
      <c r="E23" s="243" t="s">
        <v>728</v>
      </c>
      <c r="F23" s="244">
        <v>40165</v>
      </c>
      <c r="G23" s="244">
        <v>40177</v>
      </c>
      <c r="H23" s="243" t="s">
        <v>487</v>
      </c>
      <c r="I23" s="243" t="s">
        <v>488</v>
      </c>
      <c r="J23" s="243" t="s">
        <v>489</v>
      </c>
      <c r="K23" s="243" t="s">
        <v>490</v>
      </c>
      <c r="L23" s="243" t="s">
        <v>729</v>
      </c>
      <c r="M23" s="245">
        <v>155620</v>
      </c>
      <c r="N23" s="243" t="s">
        <v>724</v>
      </c>
      <c r="O23" s="243" t="s">
        <v>725</v>
      </c>
      <c r="P23" s="222">
        <v>1556.2</v>
      </c>
      <c r="Q23" s="244">
        <v>40182</v>
      </c>
      <c r="R23" s="256">
        <v>40183</v>
      </c>
      <c r="S23" s="243" t="s">
        <v>498</v>
      </c>
      <c r="T23" s="243" t="s">
        <v>493</v>
      </c>
      <c r="U23" s="243" t="s">
        <v>499</v>
      </c>
      <c r="V23" s="243" t="s">
        <v>492</v>
      </c>
      <c r="W23" s="243" t="s">
        <v>496</v>
      </c>
      <c r="X23" s="243" t="s">
        <v>605</v>
      </c>
      <c r="Y23" s="243" t="s">
        <v>730</v>
      </c>
      <c r="Z23" s="243" t="s">
        <v>631</v>
      </c>
      <c r="AA23" s="243" t="s">
        <v>607</v>
      </c>
      <c r="AB23" s="243" t="s">
        <v>624</v>
      </c>
      <c r="AC23" s="244">
        <v>40177</v>
      </c>
    </row>
    <row r="24" spans="1:29" ht="24.95" customHeight="1">
      <c r="A24" s="243" t="s">
        <v>731</v>
      </c>
      <c r="B24" s="243" t="s">
        <v>616</v>
      </c>
      <c r="C24" s="243" t="s">
        <v>617</v>
      </c>
      <c r="D24" s="243" t="s">
        <v>495</v>
      </c>
      <c r="E24" s="243" t="s">
        <v>732</v>
      </c>
      <c r="F24" s="244">
        <v>40165</v>
      </c>
      <c r="G24" s="244">
        <v>40177</v>
      </c>
      <c r="H24" s="243" t="s">
        <v>487</v>
      </c>
      <c r="I24" s="243" t="s">
        <v>488</v>
      </c>
      <c r="J24" s="243" t="s">
        <v>489</v>
      </c>
      <c r="K24" s="243" t="s">
        <v>490</v>
      </c>
      <c r="L24" s="243" t="s">
        <v>729</v>
      </c>
      <c r="M24" s="245">
        <v>108500</v>
      </c>
      <c r="N24" s="243" t="s">
        <v>724</v>
      </c>
      <c r="O24" s="243" t="s">
        <v>725</v>
      </c>
      <c r="P24" s="222">
        <v>1085</v>
      </c>
      <c r="Q24" s="244">
        <v>40182</v>
      </c>
      <c r="R24" s="256">
        <v>40193</v>
      </c>
      <c r="S24" s="243" t="s">
        <v>498</v>
      </c>
      <c r="T24" s="243" t="s">
        <v>493</v>
      </c>
      <c r="U24" s="243" t="s">
        <v>500</v>
      </c>
      <c r="V24" s="243" t="s">
        <v>492</v>
      </c>
      <c r="W24" s="243" t="s">
        <v>496</v>
      </c>
      <c r="X24" s="243" t="s">
        <v>605</v>
      </c>
      <c r="Y24" s="243" t="s">
        <v>733</v>
      </c>
      <c r="Z24" s="243" t="s">
        <v>631</v>
      </c>
      <c r="AA24" s="243" t="s">
        <v>607</v>
      </c>
      <c r="AB24" s="243" t="s">
        <v>624</v>
      </c>
      <c r="AC24" s="244">
        <v>40177</v>
      </c>
    </row>
    <row r="25" spans="1:29" ht="24.95" customHeight="1">
      <c r="A25" s="243" t="s">
        <v>734</v>
      </c>
      <c r="B25" s="243" t="s">
        <v>616</v>
      </c>
      <c r="C25" s="243" t="s">
        <v>617</v>
      </c>
      <c r="D25" s="243" t="s">
        <v>495</v>
      </c>
      <c r="E25" s="243" t="s">
        <v>7</v>
      </c>
      <c r="F25" s="244">
        <v>40205</v>
      </c>
      <c r="G25" s="244">
        <v>40205</v>
      </c>
      <c r="H25" s="243" t="s">
        <v>487</v>
      </c>
      <c r="I25" s="243" t="s">
        <v>488</v>
      </c>
      <c r="J25" s="243" t="s">
        <v>489</v>
      </c>
      <c r="K25" s="243" t="s">
        <v>490</v>
      </c>
      <c r="L25" s="243" t="s">
        <v>735</v>
      </c>
      <c r="M25" s="245">
        <v>155620</v>
      </c>
      <c r="N25" s="243" t="s">
        <v>724</v>
      </c>
      <c r="O25" s="243" t="s">
        <v>725</v>
      </c>
      <c r="P25" s="222">
        <v>1556.2</v>
      </c>
      <c r="Q25" s="244">
        <v>40214</v>
      </c>
      <c r="R25" s="256">
        <v>40218</v>
      </c>
      <c r="S25" s="243" t="s">
        <v>498</v>
      </c>
      <c r="T25" s="243" t="s">
        <v>493</v>
      </c>
      <c r="U25" s="243" t="s">
        <v>502</v>
      </c>
      <c r="V25" s="243" t="s">
        <v>492</v>
      </c>
      <c r="W25" s="243" t="s">
        <v>496</v>
      </c>
      <c r="X25" s="243" t="s">
        <v>605</v>
      </c>
      <c r="Y25" s="243" t="s">
        <v>736</v>
      </c>
      <c r="Z25" s="243" t="s">
        <v>631</v>
      </c>
      <c r="AA25" s="243" t="s">
        <v>607</v>
      </c>
      <c r="AB25" s="243" t="s">
        <v>624</v>
      </c>
      <c r="AC25" s="244">
        <v>40211</v>
      </c>
    </row>
    <row r="26" spans="1:29" ht="24.95" customHeight="1">
      <c r="A26" s="243" t="s">
        <v>737</v>
      </c>
      <c r="B26" s="243" t="s">
        <v>616</v>
      </c>
      <c r="C26" s="243" t="s">
        <v>617</v>
      </c>
      <c r="D26" s="243" t="s">
        <v>495</v>
      </c>
      <c r="E26" s="243" t="s">
        <v>8</v>
      </c>
      <c r="F26" s="244">
        <v>40241</v>
      </c>
      <c r="G26" s="244">
        <v>40242</v>
      </c>
      <c r="H26" s="243" t="s">
        <v>487</v>
      </c>
      <c r="I26" s="243" t="s">
        <v>488</v>
      </c>
      <c r="J26" s="243" t="s">
        <v>489</v>
      </c>
      <c r="K26" s="243" t="s">
        <v>490</v>
      </c>
      <c r="L26" s="243" t="s">
        <v>606</v>
      </c>
      <c r="M26" s="245">
        <v>240000</v>
      </c>
      <c r="N26" s="243" t="s">
        <v>724</v>
      </c>
      <c r="O26" s="243" t="s">
        <v>725</v>
      </c>
      <c r="P26" s="222">
        <v>2400</v>
      </c>
      <c r="Q26" s="244">
        <v>40242</v>
      </c>
      <c r="R26" s="256">
        <v>40249</v>
      </c>
      <c r="S26" s="243" t="s">
        <v>498</v>
      </c>
      <c r="T26" s="243" t="s">
        <v>493</v>
      </c>
      <c r="U26" s="243" t="s">
        <v>505</v>
      </c>
      <c r="V26" s="243" t="s">
        <v>492</v>
      </c>
      <c r="W26" s="243" t="s">
        <v>496</v>
      </c>
      <c r="X26" s="243" t="s">
        <v>605</v>
      </c>
      <c r="Y26" s="243" t="s">
        <v>738</v>
      </c>
      <c r="Z26" s="243" t="s">
        <v>631</v>
      </c>
      <c r="AA26" s="243" t="s">
        <v>607</v>
      </c>
      <c r="AB26" s="243" t="s">
        <v>624</v>
      </c>
      <c r="AC26" s="244">
        <v>40241</v>
      </c>
    </row>
    <row r="27" spans="1:29" ht="24.95" customHeight="1">
      <c r="A27" s="243" t="s">
        <v>739</v>
      </c>
      <c r="B27" s="243" t="s">
        <v>616</v>
      </c>
      <c r="C27" s="243" t="s">
        <v>617</v>
      </c>
      <c r="D27" s="243" t="s">
        <v>495</v>
      </c>
      <c r="E27" s="243" t="s">
        <v>9</v>
      </c>
      <c r="F27" s="244">
        <v>40277</v>
      </c>
      <c r="G27" s="244">
        <v>40277</v>
      </c>
      <c r="H27" s="243" t="s">
        <v>487</v>
      </c>
      <c r="I27" s="243" t="s">
        <v>488</v>
      </c>
      <c r="J27" s="243" t="s">
        <v>489</v>
      </c>
      <c r="K27" s="243" t="s">
        <v>490</v>
      </c>
      <c r="L27" s="243" t="s">
        <v>158</v>
      </c>
      <c r="M27" s="245">
        <v>240000</v>
      </c>
      <c r="N27" s="243" t="s">
        <v>724</v>
      </c>
      <c r="O27" s="243" t="s">
        <v>725</v>
      </c>
      <c r="P27" s="222">
        <v>2400</v>
      </c>
      <c r="Q27" s="244">
        <v>40277</v>
      </c>
      <c r="R27" s="256">
        <v>40281</v>
      </c>
      <c r="S27" s="243" t="s">
        <v>498</v>
      </c>
      <c r="T27" s="243" t="s">
        <v>493</v>
      </c>
      <c r="U27" s="243" t="s">
        <v>506</v>
      </c>
      <c r="V27" s="243" t="s">
        <v>492</v>
      </c>
      <c r="W27" s="243" t="s">
        <v>496</v>
      </c>
      <c r="X27" s="243" t="s">
        <v>605</v>
      </c>
      <c r="Y27" s="243" t="s">
        <v>740</v>
      </c>
      <c r="Z27" s="243" t="s">
        <v>631</v>
      </c>
      <c r="AA27" s="243" t="s">
        <v>607</v>
      </c>
      <c r="AB27" s="243" t="s">
        <v>624</v>
      </c>
      <c r="AC27" s="244">
        <v>40277</v>
      </c>
    </row>
    <row r="28" spans="1:29" ht="24.95" customHeight="1">
      <c r="A28" s="243" t="s">
        <v>741</v>
      </c>
      <c r="B28" s="243" t="s">
        <v>616</v>
      </c>
      <c r="C28" s="243" t="s">
        <v>617</v>
      </c>
      <c r="D28" s="243" t="s">
        <v>495</v>
      </c>
      <c r="E28" s="243" t="s">
        <v>10</v>
      </c>
      <c r="F28" s="244">
        <v>40302</v>
      </c>
      <c r="G28" s="244">
        <v>40302</v>
      </c>
      <c r="H28" s="243" t="s">
        <v>487</v>
      </c>
      <c r="I28" s="243" t="s">
        <v>488</v>
      </c>
      <c r="J28" s="243" t="s">
        <v>489</v>
      </c>
      <c r="K28" s="243" t="s">
        <v>490</v>
      </c>
      <c r="L28" s="243" t="s">
        <v>742</v>
      </c>
      <c r="M28" s="245">
        <v>240000</v>
      </c>
      <c r="N28" s="243" t="s">
        <v>724</v>
      </c>
      <c r="O28" s="243" t="s">
        <v>725</v>
      </c>
      <c r="P28" s="222">
        <v>2400</v>
      </c>
      <c r="Q28" s="244">
        <v>40308</v>
      </c>
      <c r="R28" s="256">
        <v>40310</v>
      </c>
      <c r="S28" s="243" t="s">
        <v>498</v>
      </c>
      <c r="T28" s="243" t="s">
        <v>493</v>
      </c>
      <c r="U28" s="243" t="s">
        <v>508</v>
      </c>
      <c r="V28" s="243" t="s">
        <v>492</v>
      </c>
      <c r="W28" s="243" t="s">
        <v>496</v>
      </c>
      <c r="X28" s="243" t="s">
        <v>605</v>
      </c>
      <c r="Y28" s="243" t="s">
        <v>743</v>
      </c>
      <c r="Z28" s="243" t="s">
        <v>631</v>
      </c>
      <c r="AA28" s="243" t="s">
        <v>607</v>
      </c>
      <c r="AB28" s="243" t="s">
        <v>624</v>
      </c>
      <c r="AC28" s="244">
        <v>40302</v>
      </c>
    </row>
    <row r="29" spans="1:29" ht="24.95" customHeight="1">
      <c r="A29" s="243" t="s">
        <v>744</v>
      </c>
      <c r="B29" s="243" t="s">
        <v>616</v>
      </c>
      <c r="C29" s="243" t="s">
        <v>617</v>
      </c>
      <c r="D29" s="243" t="s">
        <v>495</v>
      </c>
      <c r="E29" s="243" t="s">
        <v>11</v>
      </c>
      <c r="F29" s="244">
        <v>40329</v>
      </c>
      <c r="G29" s="244">
        <v>40329</v>
      </c>
      <c r="H29" s="243" t="s">
        <v>487</v>
      </c>
      <c r="I29" s="243" t="s">
        <v>488</v>
      </c>
      <c r="J29" s="243" t="s">
        <v>489</v>
      </c>
      <c r="K29" s="243" t="s">
        <v>490</v>
      </c>
      <c r="L29" s="243" t="s">
        <v>745</v>
      </c>
      <c r="M29" s="245">
        <v>240000</v>
      </c>
      <c r="N29" s="243" t="s">
        <v>724</v>
      </c>
      <c r="O29" s="243" t="s">
        <v>725</v>
      </c>
      <c r="P29" s="222">
        <v>2400</v>
      </c>
      <c r="Q29" s="244">
        <v>40346</v>
      </c>
      <c r="R29" s="256">
        <v>40361</v>
      </c>
      <c r="S29" s="243" t="s">
        <v>498</v>
      </c>
      <c r="T29" s="243" t="s">
        <v>493</v>
      </c>
      <c r="U29" s="243" t="s">
        <v>510</v>
      </c>
      <c r="V29" s="243" t="s">
        <v>492</v>
      </c>
      <c r="W29" s="243" t="s">
        <v>496</v>
      </c>
      <c r="X29" s="243" t="s">
        <v>605</v>
      </c>
      <c r="Y29" s="243" t="s">
        <v>746</v>
      </c>
      <c r="Z29" s="243" t="s">
        <v>631</v>
      </c>
      <c r="AA29" s="243" t="s">
        <v>607</v>
      </c>
      <c r="AB29" s="243" t="s">
        <v>624</v>
      </c>
      <c r="AC29" s="244">
        <v>40330</v>
      </c>
    </row>
    <row r="30" spans="1:29" ht="24.95" customHeight="1">
      <c r="A30" s="243" t="s">
        <v>747</v>
      </c>
      <c r="B30" s="243" t="s">
        <v>616</v>
      </c>
      <c r="C30" s="243" t="s">
        <v>617</v>
      </c>
      <c r="D30" s="243" t="s">
        <v>495</v>
      </c>
      <c r="E30" s="243" t="s">
        <v>12</v>
      </c>
      <c r="F30" s="244">
        <v>40359</v>
      </c>
      <c r="G30" s="244">
        <v>40359</v>
      </c>
      <c r="H30" s="243" t="s">
        <v>487</v>
      </c>
      <c r="I30" s="243" t="s">
        <v>488</v>
      </c>
      <c r="J30" s="243" t="s">
        <v>489</v>
      </c>
      <c r="K30" s="243" t="s">
        <v>490</v>
      </c>
      <c r="L30" s="243" t="s">
        <v>748</v>
      </c>
      <c r="M30" s="245">
        <v>240000</v>
      </c>
      <c r="N30" s="243" t="s">
        <v>724</v>
      </c>
      <c r="O30" s="243" t="s">
        <v>725</v>
      </c>
      <c r="P30" s="222">
        <v>2400</v>
      </c>
      <c r="Q30" s="244">
        <v>40361</v>
      </c>
      <c r="R30" s="256">
        <v>40368</v>
      </c>
      <c r="S30" s="243" t="s">
        <v>498</v>
      </c>
      <c r="T30" s="243" t="s">
        <v>493</v>
      </c>
      <c r="U30" s="243" t="s">
        <v>511</v>
      </c>
      <c r="V30" s="243" t="s">
        <v>492</v>
      </c>
      <c r="W30" s="243" t="s">
        <v>496</v>
      </c>
      <c r="X30" s="243" t="s">
        <v>605</v>
      </c>
      <c r="Y30" s="243" t="s">
        <v>749</v>
      </c>
      <c r="Z30" s="243" t="s">
        <v>631</v>
      </c>
      <c r="AA30" s="243" t="s">
        <v>607</v>
      </c>
      <c r="AB30" s="243" t="s">
        <v>624</v>
      </c>
      <c r="AC30" s="244">
        <v>40359</v>
      </c>
    </row>
    <row r="31" spans="1:29" ht="24.95" customHeight="1">
      <c r="A31" s="243" t="s">
        <v>750</v>
      </c>
      <c r="B31" s="243" t="s">
        <v>616</v>
      </c>
      <c r="C31" s="243" t="s">
        <v>617</v>
      </c>
      <c r="D31" s="243" t="s">
        <v>495</v>
      </c>
      <c r="E31" s="243" t="s">
        <v>159</v>
      </c>
      <c r="F31" s="244">
        <v>40388</v>
      </c>
      <c r="G31" s="244">
        <v>40389</v>
      </c>
      <c r="H31" s="243" t="s">
        <v>487</v>
      </c>
      <c r="I31" s="243" t="s">
        <v>488</v>
      </c>
      <c r="J31" s="243" t="s">
        <v>489</v>
      </c>
      <c r="K31" s="243" t="s">
        <v>490</v>
      </c>
      <c r="L31" s="243" t="s">
        <v>751</v>
      </c>
      <c r="M31" s="245">
        <v>240000</v>
      </c>
      <c r="N31" s="243" t="s">
        <v>724</v>
      </c>
      <c r="O31" s="243" t="s">
        <v>725</v>
      </c>
      <c r="P31" s="222">
        <v>2400</v>
      </c>
      <c r="Q31" s="244">
        <v>40392</v>
      </c>
      <c r="R31" s="256">
        <v>40395</v>
      </c>
      <c r="S31" s="243" t="s">
        <v>498</v>
      </c>
      <c r="T31" s="243" t="s">
        <v>493</v>
      </c>
      <c r="U31" s="243" t="s">
        <v>512</v>
      </c>
      <c r="V31" s="243" t="s">
        <v>492</v>
      </c>
      <c r="W31" s="243" t="s">
        <v>496</v>
      </c>
      <c r="X31" s="243" t="s">
        <v>605</v>
      </c>
      <c r="Y31" s="243" t="s">
        <v>752</v>
      </c>
      <c r="Z31" s="243" t="s">
        <v>631</v>
      </c>
      <c r="AA31" s="243" t="s">
        <v>607</v>
      </c>
      <c r="AB31" s="243" t="s">
        <v>624</v>
      </c>
      <c r="AC31" s="244">
        <v>40388</v>
      </c>
    </row>
    <row r="32" spans="1:29" ht="24.95" customHeight="1">
      <c r="A32" s="243" t="s">
        <v>753</v>
      </c>
      <c r="B32" s="243" t="s">
        <v>616</v>
      </c>
      <c r="C32" s="243" t="s">
        <v>617</v>
      </c>
      <c r="D32" s="243" t="s">
        <v>495</v>
      </c>
      <c r="E32" s="243" t="s">
        <v>13</v>
      </c>
      <c r="F32" s="244">
        <v>40421</v>
      </c>
      <c r="G32" s="244">
        <v>40421</v>
      </c>
      <c r="H32" s="243" t="s">
        <v>487</v>
      </c>
      <c r="I32" s="243" t="s">
        <v>488</v>
      </c>
      <c r="J32" s="243" t="s">
        <v>489</v>
      </c>
      <c r="K32" s="243" t="s">
        <v>490</v>
      </c>
      <c r="L32" s="243" t="s">
        <v>754</v>
      </c>
      <c r="M32" s="245">
        <v>240000</v>
      </c>
      <c r="N32" s="243" t="s">
        <v>724</v>
      </c>
      <c r="O32" s="243" t="s">
        <v>725</v>
      </c>
      <c r="P32" s="222">
        <v>2400</v>
      </c>
      <c r="Q32" s="244">
        <v>40422</v>
      </c>
      <c r="R32" s="256">
        <v>40427</v>
      </c>
      <c r="S32" s="243" t="s">
        <v>498</v>
      </c>
      <c r="T32" s="243" t="s">
        <v>493</v>
      </c>
      <c r="U32" s="243" t="s">
        <v>513</v>
      </c>
      <c r="V32" s="243" t="s">
        <v>492</v>
      </c>
      <c r="W32" s="243" t="s">
        <v>496</v>
      </c>
      <c r="X32" s="243" t="s">
        <v>605</v>
      </c>
      <c r="Y32" s="243" t="s">
        <v>755</v>
      </c>
      <c r="Z32" s="243" t="s">
        <v>631</v>
      </c>
      <c r="AA32" s="243" t="s">
        <v>607</v>
      </c>
      <c r="AB32" s="243" t="s">
        <v>624</v>
      </c>
      <c r="AC32" s="244">
        <v>40421</v>
      </c>
    </row>
    <row r="33" spans="1:29" ht="24.95" customHeight="1">
      <c r="A33" s="243" t="s">
        <v>756</v>
      </c>
      <c r="B33" s="243" t="s">
        <v>616</v>
      </c>
      <c r="C33" s="243" t="s">
        <v>617</v>
      </c>
      <c r="D33" s="243" t="s">
        <v>495</v>
      </c>
      <c r="E33" s="243" t="s">
        <v>14</v>
      </c>
      <c r="F33" s="244">
        <v>40451</v>
      </c>
      <c r="G33" s="244">
        <v>40451</v>
      </c>
      <c r="H33" s="243" t="s">
        <v>487</v>
      </c>
      <c r="I33" s="243" t="s">
        <v>488</v>
      </c>
      <c r="J33" s="243" t="s">
        <v>489</v>
      </c>
      <c r="K33" s="243" t="s">
        <v>490</v>
      </c>
      <c r="L33" s="243" t="s">
        <v>757</v>
      </c>
      <c r="M33" s="245">
        <v>240000</v>
      </c>
      <c r="N33" s="243" t="s">
        <v>724</v>
      </c>
      <c r="O33" s="243" t="s">
        <v>725</v>
      </c>
      <c r="P33" s="222">
        <v>2400</v>
      </c>
      <c r="Q33" s="244">
        <v>40464</v>
      </c>
      <c r="R33" s="256">
        <v>40469</v>
      </c>
      <c r="S33" s="243" t="s">
        <v>498</v>
      </c>
      <c r="T33" s="243" t="s">
        <v>493</v>
      </c>
      <c r="U33" s="243" t="s">
        <v>514</v>
      </c>
      <c r="V33" s="243" t="s">
        <v>492</v>
      </c>
      <c r="W33" s="243" t="s">
        <v>496</v>
      </c>
      <c r="X33" s="243" t="s">
        <v>605</v>
      </c>
      <c r="Y33" s="243" t="s">
        <v>758</v>
      </c>
      <c r="Z33" s="243" t="s">
        <v>631</v>
      </c>
      <c r="AA33" s="243" t="s">
        <v>607</v>
      </c>
      <c r="AB33" s="243" t="s">
        <v>624</v>
      </c>
      <c r="AC33" s="244">
        <v>40457</v>
      </c>
    </row>
    <row r="34" spans="1:29" ht="24.95" customHeight="1">
      <c r="A34" s="243" t="s">
        <v>759</v>
      </c>
      <c r="B34" s="243" t="s">
        <v>616</v>
      </c>
      <c r="C34" s="243" t="s">
        <v>617</v>
      </c>
      <c r="D34" s="243" t="s">
        <v>495</v>
      </c>
      <c r="E34" s="243" t="s">
        <v>15</v>
      </c>
      <c r="F34" s="244">
        <v>40452</v>
      </c>
      <c r="G34" s="244">
        <v>40481</v>
      </c>
      <c r="H34" s="243" t="s">
        <v>487</v>
      </c>
      <c r="I34" s="243" t="s">
        <v>488</v>
      </c>
      <c r="J34" s="243" t="s">
        <v>489</v>
      </c>
      <c r="K34" s="243" t="s">
        <v>490</v>
      </c>
      <c r="L34" s="243" t="s">
        <v>760</v>
      </c>
      <c r="M34" s="245">
        <v>240000</v>
      </c>
      <c r="N34" s="243" t="s">
        <v>724</v>
      </c>
      <c r="O34" s="243" t="s">
        <v>725</v>
      </c>
      <c r="P34" s="222">
        <v>2400</v>
      </c>
      <c r="Q34" s="244">
        <v>40491</v>
      </c>
      <c r="R34" s="256">
        <v>40506</v>
      </c>
      <c r="S34" s="243" t="s">
        <v>498</v>
      </c>
      <c r="T34" s="243" t="s">
        <v>493</v>
      </c>
      <c r="U34" s="243" t="s">
        <v>516</v>
      </c>
      <c r="V34" s="243" t="s">
        <v>492</v>
      </c>
      <c r="W34" s="243" t="s">
        <v>496</v>
      </c>
      <c r="X34" s="243" t="s">
        <v>605</v>
      </c>
      <c r="Y34" s="243" t="s">
        <v>761</v>
      </c>
      <c r="Z34" s="243" t="s">
        <v>631</v>
      </c>
      <c r="AA34" s="243" t="s">
        <v>607</v>
      </c>
      <c r="AB34" s="243" t="s">
        <v>624</v>
      </c>
      <c r="AC34" s="244">
        <v>40491</v>
      </c>
    </row>
    <row r="35" spans="1:29" ht="24.95" customHeight="1">
      <c r="A35" s="243" t="s">
        <v>762</v>
      </c>
      <c r="B35" s="243" t="s">
        <v>616</v>
      </c>
      <c r="C35" s="243" t="s">
        <v>617</v>
      </c>
      <c r="D35" s="243" t="s">
        <v>495</v>
      </c>
      <c r="E35" s="243" t="s">
        <v>16</v>
      </c>
      <c r="F35" s="244">
        <v>40512</v>
      </c>
      <c r="G35" s="244">
        <v>40512</v>
      </c>
      <c r="H35" s="243" t="s">
        <v>487</v>
      </c>
      <c r="I35" s="243" t="s">
        <v>488</v>
      </c>
      <c r="J35" s="243" t="s">
        <v>489</v>
      </c>
      <c r="K35" s="243" t="s">
        <v>490</v>
      </c>
      <c r="L35" s="243" t="s">
        <v>763</v>
      </c>
      <c r="M35" s="245">
        <v>240000</v>
      </c>
      <c r="N35" s="243" t="s">
        <v>724</v>
      </c>
      <c r="O35" s="243" t="s">
        <v>725</v>
      </c>
      <c r="P35" s="222">
        <v>2400</v>
      </c>
      <c r="Q35" s="244">
        <v>40514</v>
      </c>
      <c r="R35" s="256">
        <v>40535</v>
      </c>
      <c r="S35" s="243" t="s">
        <v>498</v>
      </c>
      <c r="T35" s="243" t="s">
        <v>493</v>
      </c>
      <c r="U35" s="243" t="s">
        <v>517</v>
      </c>
      <c r="V35" s="243" t="s">
        <v>492</v>
      </c>
      <c r="W35" s="243" t="s">
        <v>496</v>
      </c>
      <c r="X35" s="243" t="s">
        <v>605</v>
      </c>
      <c r="Y35" s="243" t="s">
        <v>764</v>
      </c>
      <c r="Z35" s="243" t="s">
        <v>631</v>
      </c>
      <c r="AA35" s="243" t="s">
        <v>607</v>
      </c>
      <c r="AB35" s="243" t="s">
        <v>624</v>
      </c>
      <c r="AC35" s="244">
        <v>40512</v>
      </c>
    </row>
    <row r="36" spans="1:29" ht="24.95" customHeight="1">
      <c r="A36" s="243" t="s">
        <v>765</v>
      </c>
      <c r="B36" s="243" t="s">
        <v>616</v>
      </c>
      <c r="C36" s="243" t="s">
        <v>617</v>
      </c>
      <c r="D36" s="243" t="s">
        <v>495</v>
      </c>
      <c r="E36" s="243" t="s">
        <v>17</v>
      </c>
      <c r="F36" s="244">
        <v>40513</v>
      </c>
      <c r="G36" s="244">
        <v>40542</v>
      </c>
      <c r="H36" s="243" t="s">
        <v>487</v>
      </c>
      <c r="I36" s="243" t="s">
        <v>488</v>
      </c>
      <c r="J36" s="243" t="s">
        <v>489</v>
      </c>
      <c r="K36" s="243" t="s">
        <v>490</v>
      </c>
      <c r="L36" s="243" t="s">
        <v>766</v>
      </c>
      <c r="M36" s="245">
        <v>240000</v>
      </c>
      <c r="N36" s="243" t="s">
        <v>724</v>
      </c>
      <c r="O36" s="243" t="s">
        <v>725</v>
      </c>
      <c r="P36" s="222">
        <v>2400</v>
      </c>
      <c r="Q36" s="244">
        <v>40546</v>
      </c>
      <c r="R36" s="256">
        <v>40550</v>
      </c>
      <c r="S36" s="243" t="s">
        <v>498</v>
      </c>
      <c r="T36" s="243" t="s">
        <v>493</v>
      </c>
      <c r="U36" s="243" t="s">
        <v>519</v>
      </c>
      <c r="V36" s="243" t="s">
        <v>492</v>
      </c>
      <c r="W36" s="243" t="s">
        <v>496</v>
      </c>
      <c r="X36" s="243" t="s">
        <v>605</v>
      </c>
      <c r="Y36" s="243" t="s">
        <v>767</v>
      </c>
      <c r="Z36" s="243" t="s">
        <v>631</v>
      </c>
      <c r="AA36" s="243" t="s">
        <v>607</v>
      </c>
      <c r="AB36" s="243" t="s">
        <v>624</v>
      </c>
      <c r="AC36" s="244">
        <v>40541</v>
      </c>
    </row>
    <row r="37" spans="1:29" ht="24.95" customHeight="1">
      <c r="A37" s="243" t="s">
        <v>768</v>
      </c>
      <c r="B37" s="243" t="s">
        <v>616</v>
      </c>
      <c r="C37" s="243" t="s">
        <v>617</v>
      </c>
      <c r="D37" s="243" t="s">
        <v>495</v>
      </c>
      <c r="E37" s="243" t="s">
        <v>18</v>
      </c>
      <c r="F37" s="244">
        <v>40541</v>
      </c>
      <c r="G37" s="244">
        <v>40542</v>
      </c>
      <c r="H37" s="243" t="s">
        <v>487</v>
      </c>
      <c r="I37" s="243" t="s">
        <v>488</v>
      </c>
      <c r="J37" s="243" t="s">
        <v>489</v>
      </c>
      <c r="K37" s="243" t="s">
        <v>490</v>
      </c>
      <c r="L37" s="243" t="s">
        <v>769</v>
      </c>
      <c r="M37" s="245">
        <v>240000</v>
      </c>
      <c r="N37" s="243" t="s">
        <v>724</v>
      </c>
      <c r="O37" s="243" t="s">
        <v>725</v>
      </c>
      <c r="P37" s="222">
        <v>2400</v>
      </c>
      <c r="Q37" s="244">
        <v>40546</v>
      </c>
      <c r="R37" s="256">
        <v>40546</v>
      </c>
      <c r="S37" s="243" t="s">
        <v>498</v>
      </c>
      <c r="T37" s="243" t="s">
        <v>493</v>
      </c>
      <c r="U37" s="243" t="s">
        <v>520</v>
      </c>
      <c r="V37" s="243" t="s">
        <v>492</v>
      </c>
      <c r="W37" s="243" t="s">
        <v>496</v>
      </c>
      <c r="X37" s="243" t="s">
        <v>605</v>
      </c>
      <c r="Y37" s="243" t="s">
        <v>770</v>
      </c>
      <c r="Z37" s="243" t="s">
        <v>631</v>
      </c>
      <c r="AA37" s="243" t="s">
        <v>607</v>
      </c>
      <c r="AB37" s="243" t="s">
        <v>624</v>
      </c>
      <c r="AC37" s="244">
        <v>40541</v>
      </c>
    </row>
    <row r="38" spans="1:29" ht="24.95" customHeight="1">
      <c r="A38" s="243" t="s">
        <v>771</v>
      </c>
      <c r="B38" s="243" t="s">
        <v>616</v>
      </c>
      <c r="C38" s="243" t="s">
        <v>617</v>
      </c>
      <c r="D38" s="243" t="s">
        <v>495</v>
      </c>
      <c r="E38" s="243" t="s">
        <v>19</v>
      </c>
      <c r="F38" s="244">
        <v>40574</v>
      </c>
      <c r="G38" s="244">
        <v>40574</v>
      </c>
      <c r="H38" s="243" t="s">
        <v>487</v>
      </c>
      <c r="I38" s="243" t="s">
        <v>488</v>
      </c>
      <c r="J38" s="243" t="s">
        <v>489</v>
      </c>
      <c r="K38" s="243" t="s">
        <v>490</v>
      </c>
      <c r="L38" s="243" t="s">
        <v>772</v>
      </c>
      <c r="M38" s="245">
        <v>240000</v>
      </c>
      <c r="N38" s="243" t="s">
        <v>724</v>
      </c>
      <c r="O38" s="243" t="s">
        <v>725</v>
      </c>
      <c r="P38" s="222">
        <v>2400</v>
      </c>
      <c r="Q38" s="244">
        <v>40576</v>
      </c>
      <c r="R38" s="256">
        <v>40581</v>
      </c>
      <c r="S38" s="243" t="s">
        <v>498</v>
      </c>
      <c r="T38" s="243" t="s">
        <v>493</v>
      </c>
      <c r="U38" s="243" t="s">
        <v>521</v>
      </c>
      <c r="V38" s="243" t="s">
        <v>492</v>
      </c>
      <c r="W38" s="243" t="s">
        <v>496</v>
      </c>
      <c r="X38" s="243" t="s">
        <v>605</v>
      </c>
      <c r="Y38" s="243" t="s">
        <v>773</v>
      </c>
      <c r="Z38" s="243" t="s">
        <v>631</v>
      </c>
      <c r="AA38" s="243" t="s">
        <v>607</v>
      </c>
      <c r="AB38" s="243" t="s">
        <v>624</v>
      </c>
      <c r="AC38" s="244">
        <v>40576</v>
      </c>
    </row>
    <row r="39" spans="1:29" ht="24.95" customHeight="1">
      <c r="A39" s="243" t="s">
        <v>774</v>
      </c>
      <c r="B39" s="243" t="s">
        <v>616</v>
      </c>
      <c r="C39" s="243" t="s">
        <v>617</v>
      </c>
      <c r="D39" s="243" t="s">
        <v>495</v>
      </c>
      <c r="E39" s="243" t="s">
        <v>20</v>
      </c>
      <c r="F39" s="244">
        <v>40602</v>
      </c>
      <c r="G39" s="244">
        <v>40613</v>
      </c>
      <c r="H39" s="243" t="s">
        <v>487</v>
      </c>
      <c r="I39" s="243" t="s">
        <v>488</v>
      </c>
      <c r="J39" s="243" t="s">
        <v>489</v>
      </c>
      <c r="K39" s="243" t="s">
        <v>490</v>
      </c>
      <c r="L39" s="243" t="s">
        <v>21</v>
      </c>
      <c r="M39" s="245">
        <v>240000</v>
      </c>
      <c r="N39" s="243" t="s">
        <v>724</v>
      </c>
      <c r="O39" s="243" t="s">
        <v>725</v>
      </c>
      <c r="P39" s="222">
        <v>2400</v>
      </c>
      <c r="Q39" s="244">
        <v>40612</v>
      </c>
      <c r="R39" s="256">
        <v>40619</v>
      </c>
      <c r="S39" s="243" t="s">
        <v>498</v>
      </c>
      <c r="T39" s="243" t="s">
        <v>493</v>
      </c>
      <c r="U39" s="243" t="s">
        <v>523</v>
      </c>
      <c r="V39" s="243" t="s">
        <v>492</v>
      </c>
      <c r="W39" s="243" t="s">
        <v>496</v>
      </c>
      <c r="X39" s="243" t="s">
        <v>605</v>
      </c>
      <c r="Y39" s="243" t="s">
        <v>775</v>
      </c>
      <c r="Z39" s="243" t="s">
        <v>631</v>
      </c>
      <c r="AA39" s="243" t="s">
        <v>607</v>
      </c>
      <c r="AB39" s="243" t="s">
        <v>624</v>
      </c>
      <c r="AC39" s="244">
        <v>40611</v>
      </c>
    </row>
    <row r="40" spans="1:29" ht="24.95" customHeight="1">
      <c r="A40" s="243" t="s">
        <v>776</v>
      </c>
      <c r="B40" s="243" t="s">
        <v>616</v>
      </c>
      <c r="C40" s="243" t="s">
        <v>617</v>
      </c>
      <c r="D40" s="243" t="s">
        <v>495</v>
      </c>
      <c r="E40" s="243" t="s">
        <v>22</v>
      </c>
      <c r="F40" s="244">
        <v>40630</v>
      </c>
      <c r="G40" s="244">
        <v>40640</v>
      </c>
      <c r="H40" s="243" t="s">
        <v>487</v>
      </c>
      <c r="I40" s="243" t="s">
        <v>488</v>
      </c>
      <c r="J40" s="243" t="s">
        <v>489</v>
      </c>
      <c r="K40" s="243" t="s">
        <v>490</v>
      </c>
      <c r="L40" s="243" t="s">
        <v>777</v>
      </c>
      <c r="M40" s="245">
        <v>240000</v>
      </c>
      <c r="N40" s="243" t="s">
        <v>724</v>
      </c>
      <c r="O40" s="243" t="s">
        <v>725</v>
      </c>
      <c r="P40" s="222">
        <v>2400</v>
      </c>
      <c r="Q40" s="244">
        <v>40639</v>
      </c>
      <c r="R40" s="256">
        <v>40663</v>
      </c>
      <c r="S40" s="243" t="s">
        <v>498</v>
      </c>
      <c r="T40" s="243" t="s">
        <v>493</v>
      </c>
      <c r="U40" s="243" t="s">
        <v>524</v>
      </c>
      <c r="V40" s="243" t="s">
        <v>492</v>
      </c>
      <c r="W40" s="243" t="s">
        <v>496</v>
      </c>
      <c r="X40" s="243" t="s">
        <v>605</v>
      </c>
      <c r="Y40" s="243" t="s">
        <v>778</v>
      </c>
      <c r="Z40" s="243" t="s">
        <v>631</v>
      </c>
      <c r="AA40" s="243" t="s">
        <v>607</v>
      </c>
      <c r="AB40" s="243" t="s">
        <v>624</v>
      </c>
      <c r="AC40" s="244">
        <v>40637</v>
      </c>
    </row>
    <row r="41" spans="1:29" ht="24.95" customHeight="1">
      <c r="A41" s="243" t="s">
        <v>779</v>
      </c>
      <c r="B41" s="243" t="s">
        <v>616</v>
      </c>
      <c r="C41" s="243" t="s">
        <v>617</v>
      </c>
      <c r="D41" s="243" t="s">
        <v>495</v>
      </c>
      <c r="E41" s="243" t="s">
        <v>23</v>
      </c>
      <c r="F41" s="244">
        <v>40665</v>
      </c>
      <c r="G41" s="244">
        <v>40668</v>
      </c>
      <c r="H41" s="243" t="s">
        <v>487</v>
      </c>
      <c r="I41" s="243" t="s">
        <v>488</v>
      </c>
      <c r="J41" s="243" t="s">
        <v>489</v>
      </c>
      <c r="K41" s="243" t="s">
        <v>490</v>
      </c>
      <c r="L41" s="243" t="s">
        <v>780</v>
      </c>
      <c r="M41" s="245">
        <v>240000</v>
      </c>
      <c r="N41" s="243" t="s">
        <v>724</v>
      </c>
      <c r="O41" s="243" t="s">
        <v>725</v>
      </c>
      <c r="P41" s="222">
        <v>2400</v>
      </c>
      <c r="Q41" s="244">
        <v>40666</v>
      </c>
      <c r="R41" s="256">
        <v>40674</v>
      </c>
      <c r="S41" s="243" t="s">
        <v>498</v>
      </c>
      <c r="T41" s="243" t="s">
        <v>493</v>
      </c>
      <c r="U41" s="243" t="s">
        <v>526</v>
      </c>
      <c r="V41" s="243" t="s">
        <v>492</v>
      </c>
      <c r="W41" s="243" t="s">
        <v>496</v>
      </c>
      <c r="X41" s="243" t="s">
        <v>605</v>
      </c>
      <c r="Y41" s="243" t="s">
        <v>781</v>
      </c>
      <c r="Z41" s="243" t="s">
        <v>631</v>
      </c>
      <c r="AA41" s="243" t="s">
        <v>607</v>
      </c>
      <c r="AB41" s="243" t="s">
        <v>624</v>
      </c>
      <c r="AC41" s="244">
        <v>40665</v>
      </c>
    </row>
    <row r="42" spans="1:29" ht="24.95" customHeight="1">
      <c r="A42" s="243" t="s">
        <v>782</v>
      </c>
      <c r="B42" s="243" t="s">
        <v>616</v>
      </c>
      <c r="C42" s="243" t="s">
        <v>617</v>
      </c>
      <c r="D42" s="243" t="s">
        <v>495</v>
      </c>
      <c r="E42" s="243" t="s">
        <v>525</v>
      </c>
      <c r="F42" s="244">
        <v>40695</v>
      </c>
      <c r="G42" s="244">
        <v>40697</v>
      </c>
      <c r="H42" s="243" t="s">
        <v>487</v>
      </c>
      <c r="I42" s="243" t="s">
        <v>488</v>
      </c>
      <c r="J42" s="243" t="s">
        <v>489</v>
      </c>
      <c r="K42" s="243" t="s">
        <v>490</v>
      </c>
      <c r="L42" s="243" t="s">
        <v>783</v>
      </c>
      <c r="M42" s="245">
        <v>240000</v>
      </c>
      <c r="N42" s="243" t="s">
        <v>724</v>
      </c>
      <c r="O42" s="243" t="s">
        <v>725</v>
      </c>
      <c r="P42" s="222">
        <v>2400</v>
      </c>
      <c r="Q42" s="244">
        <v>40696</v>
      </c>
      <c r="R42" s="256">
        <v>40703</v>
      </c>
      <c r="S42" s="243" t="s">
        <v>498</v>
      </c>
      <c r="T42" s="243" t="s">
        <v>493</v>
      </c>
      <c r="U42" s="243" t="s">
        <v>527</v>
      </c>
      <c r="V42" s="243" t="s">
        <v>492</v>
      </c>
      <c r="W42" s="243" t="s">
        <v>496</v>
      </c>
      <c r="X42" s="243" t="s">
        <v>605</v>
      </c>
      <c r="Y42" s="243" t="s">
        <v>784</v>
      </c>
      <c r="Z42" s="243" t="s">
        <v>631</v>
      </c>
      <c r="AA42" s="243" t="s">
        <v>607</v>
      </c>
      <c r="AB42" s="243" t="s">
        <v>624</v>
      </c>
      <c r="AC42" s="244">
        <v>40695</v>
      </c>
    </row>
    <row r="43" spans="1:29" ht="24.95" customHeight="1">
      <c r="A43" s="243" t="s">
        <v>785</v>
      </c>
      <c r="B43" s="243" t="s">
        <v>616</v>
      </c>
      <c r="C43" s="243" t="s">
        <v>617</v>
      </c>
      <c r="D43" s="243" t="s">
        <v>495</v>
      </c>
      <c r="E43" s="243" t="s">
        <v>24</v>
      </c>
      <c r="F43" s="244">
        <v>40746</v>
      </c>
      <c r="G43" s="244">
        <v>40754</v>
      </c>
      <c r="H43" s="243" t="s">
        <v>487</v>
      </c>
      <c r="I43" s="243" t="s">
        <v>488</v>
      </c>
      <c r="J43" s="243" t="s">
        <v>489</v>
      </c>
      <c r="K43" s="243" t="s">
        <v>490</v>
      </c>
      <c r="L43" s="243" t="s">
        <v>786</v>
      </c>
      <c r="M43" s="245">
        <v>240000</v>
      </c>
      <c r="N43" s="243" t="s">
        <v>724</v>
      </c>
      <c r="O43" s="243" t="s">
        <v>725</v>
      </c>
      <c r="P43" s="222">
        <v>2400</v>
      </c>
      <c r="Q43" s="244">
        <v>40749</v>
      </c>
      <c r="R43" s="256">
        <v>40753</v>
      </c>
      <c r="S43" s="243" t="s">
        <v>498</v>
      </c>
      <c r="T43" s="243" t="s">
        <v>493</v>
      </c>
      <c r="U43" s="243" t="s">
        <v>528</v>
      </c>
      <c r="V43" s="243" t="s">
        <v>492</v>
      </c>
      <c r="W43" s="243" t="s">
        <v>496</v>
      </c>
      <c r="X43" s="243" t="s">
        <v>605</v>
      </c>
      <c r="Y43" s="243" t="s">
        <v>787</v>
      </c>
      <c r="Z43" s="243" t="s">
        <v>631</v>
      </c>
      <c r="AA43" s="243" t="s">
        <v>607</v>
      </c>
      <c r="AB43" s="243" t="s">
        <v>624</v>
      </c>
      <c r="AC43" s="244">
        <v>40746</v>
      </c>
    </row>
    <row r="44" spans="1:29" ht="24.95" customHeight="1">
      <c r="A44" s="243" t="s">
        <v>788</v>
      </c>
      <c r="B44" s="243" t="s">
        <v>616</v>
      </c>
      <c r="C44" s="243" t="s">
        <v>617</v>
      </c>
      <c r="D44" s="243" t="s">
        <v>495</v>
      </c>
      <c r="E44" s="243" t="s">
        <v>789</v>
      </c>
      <c r="F44" s="244">
        <v>40746</v>
      </c>
      <c r="G44" s="244">
        <v>40754</v>
      </c>
      <c r="H44" s="243" t="s">
        <v>487</v>
      </c>
      <c r="I44" s="243" t="s">
        <v>488</v>
      </c>
      <c r="J44" s="243" t="s">
        <v>489</v>
      </c>
      <c r="K44" s="243" t="s">
        <v>490</v>
      </c>
      <c r="L44" s="243" t="s">
        <v>790</v>
      </c>
      <c r="M44" s="245">
        <v>38014</v>
      </c>
      <c r="N44" s="243" t="s">
        <v>724</v>
      </c>
      <c r="O44" s="243" t="s">
        <v>725</v>
      </c>
      <c r="P44" s="222">
        <v>380.14</v>
      </c>
      <c r="Q44" s="244">
        <v>40749</v>
      </c>
      <c r="R44" s="256">
        <v>40753</v>
      </c>
      <c r="S44" s="243" t="s">
        <v>498</v>
      </c>
      <c r="T44" s="243" t="s">
        <v>493</v>
      </c>
      <c r="U44" s="243" t="s">
        <v>528</v>
      </c>
      <c r="V44" s="243" t="s">
        <v>492</v>
      </c>
      <c r="W44" s="243" t="s">
        <v>496</v>
      </c>
      <c r="X44" s="243" t="s">
        <v>605</v>
      </c>
      <c r="Y44" s="243" t="s">
        <v>791</v>
      </c>
      <c r="Z44" s="243" t="s">
        <v>631</v>
      </c>
      <c r="AA44" s="243" t="s">
        <v>607</v>
      </c>
      <c r="AB44" s="243" t="s">
        <v>624</v>
      </c>
      <c r="AC44" s="244">
        <v>40746</v>
      </c>
    </row>
    <row r="45" spans="1:29" ht="24.95" customHeight="1">
      <c r="A45" s="243" t="s">
        <v>792</v>
      </c>
      <c r="B45" s="243" t="s">
        <v>616</v>
      </c>
      <c r="C45" s="243" t="s">
        <v>617</v>
      </c>
      <c r="D45" s="243" t="s">
        <v>495</v>
      </c>
      <c r="E45" s="243" t="s">
        <v>25</v>
      </c>
      <c r="F45" s="244">
        <v>40778</v>
      </c>
      <c r="G45" s="244">
        <v>40785</v>
      </c>
      <c r="H45" s="243" t="s">
        <v>487</v>
      </c>
      <c r="I45" s="243" t="s">
        <v>488</v>
      </c>
      <c r="J45" s="243" t="s">
        <v>489</v>
      </c>
      <c r="K45" s="243" t="s">
        <v>490</v>
      </c>
      <c r="L45" s="243" t="s">
        <v>793</v>
      </c>
      <c r="M45" s="245">
        <v>278014</v>
      </c>
      <c r="N45" s="243" t="s">
        <v>724</v>
      </c>
      <c r="O45" s="243" t="s">
        <v>725</v>
      </c>
      <c r="P45" s="222">
        <v>2780.14</v>
      </c>
      <c r="Q45" s="244">
        <v>40778</v>
      </c>
      <c r="R45" s="256">
        <v>40786</v>
      </c>
      <c r="S45" s="243" t="s">
        <v>498</v>
      </c>
      <c r="T45" s="243" t="s">
        <v>493</v>
      </c>
      <c r="U45" s="243" t="s">
        <v>529</v>
      </c>
      <c r="V45" s="243" t="s">
        <v>492</v>
      </c>
      <c r="W45" s="243" t="s">
        <v>496</v>
      </c>
      <c r="X45" s="243" t="s">
        <v>605</v>
      </c>
      <c r="Y45" s="243" t="s">
        <v>794</v>
      </c>
      <c r="Z45" s="243" t="s">
        <v>631</v>
      </c>
      <c r="AA45" s="243" t="s">
        <v>607</v>
      </c>
      <c r="AB45" s="243" t="s">
        <v>624</v>
      </c>
      <c r="AC45" s="244">
        <v>40778</v>
      </c>
    </row>
    <row r="46" spans="1:29" ht="24.95" customHeight="1">
      <c r="A46" s="243" t="s">
        <v>795</v>
      </c>
      <c r="B46" s="243" t="s">
        <v>616</v>
      </c>
      <c r="C46" s="243" t="s">
        <v>617</v>
      </c>
      <c r="D46" s="243" t="s">
        <v>495</v>
      </c>
      <c r="E46" s="243" t="s">
        <v>26</v>
      </c>
      <c r="F46" s="244">
        <v>40807</v>
      </c>
      <c r="G46" s="244">
        <v>40816</v>
      </c>
      <c r="H46" s="243" t="s">
        <v>487</v>
      </c>
      <c r="I46" s="243" t="s">
        <v>488</v>
      </c>
      <c r="J46" s="243" t="s">
        <v>489</v>
      </c>
      <c r="K46" s="243" t="s">
        <v>490</v>
      </c>
      <c r="L46" s="243" t="s">
        <v>796</v>
      </c>
      <c r="M46" s="245">
        <v>278014</v>
      </c>
      <c r="N46" s="243" t="s">
        <v>724</v>
      </c>
      <c r="O46" s="243" t="s">
        <v>725</v>
      </c>
      <c r="P46" s="222">
        <v>2780.14</v>
      </c>
      <c r="Q46" s="244">
        <v>40809</v>
      </c>
      <c r="R46" s="256">
        <v>40816</v>
      </c>
      <c r="S46" s="243" t="s">
        <v>498</v>
      </c>
      <c r="T46" s="243" t="s">
        <v>493</v>
      </c>
      <c r="U46" s="243" t="s">
        <v>530</v>
      </c>
      <c r="V46" s="243" t="s">
        <v>492</v>
      </c>
      <c r="W46" s="243" t="s">
        <v>496</v>
      </c>
      <c r="X46" s="243" t="s">
        <v>605</v>
      </c>
      <c r="Y46" s="243" t="s">
        <v>797</v>
      </c>
      <c r="Z46" s="243" t="s">
        <v>631</v>
      </c>
      <c r="AA46" s="243" t="s">
        <v>607</v>
      </c>
      <c r="AB46" s="243" t="s">
        <v>624</v>
      </c>
      <c r="AC46" s="244">
        <v>40807</v>
      </c>
    </row>
    <row r="47" spans="1:29" ht="24.95" customHeight="1">
      <c r="A47" s="243" t="s">
        <v>798</v>
      </c>
      <c r="B47" s="243" t="s">
        <v>616</v>
      </c>
      <c r="C47" s="243" t="s">
        <v>617</v>
      </c>
      <c r="D47" s="243" t="s">
        <v>495</v>
      </c>
      <c r="E47" s="243" t="s">
        <v>27</v>
      </c>
      <c r="F47" s="244">
        <v>40841</v>
      </c>
      <c r="G47" s="244">
        <v>40847</v>
      </c>
      <c r="H47" s="243" t="s">
        <v>487</v>
      </c>
      <c r="I47" s="243" t="s">
        <v>488</v>
      </c>
      <c r="J47" s="243" t="s">
        <v>489</v>
      </c>
      <c r="K47" s="243" t="s">
        <v>490</v>
      </c>
      <c r="L47" s="243" t="s">
        <v>799</v>
      </c>
      <c r="M47" s="245">
        <v>278014</v>
      </c>
      <c r="N47" s="243" t="s">
        <v>724</v>
      </c>
      <c r="O47" s="243" t="s">
        <v>725</v>
      </c>
      <c r="P47" s="222">
        <v>2780.14</v>
      </c>
      <c r="Q47" s="244">
        <v>40843</v>
      </c>
      <c r="R47" s="256">
        <v>40847</v>
      </c>
      <c r="S47" s="243" t="s">
        <v>498</v>
      </c>
      <c r="T47" s="243" t="s">
        <v>493</v>
      </c>
      <c r="U47" s="243" t="s">
        <v>531</v>
      </c>
      <c r="V47" s="243" t="s">
        <v>492</v>
      </c>
      <c r="W47" s="243" t="s">
        <v>496</v>
      </c>
      <c r="X47" s="243" t="s">
        <v>605</v>
      </c>
      <c r="Y47" s="243" t="s">
        <v>800</v>
      </c>
      <c r="Z47" s="243" t="s">
        <v>631</v>
      </c>
      <c r="AA47" s="243" t="s">
        <v>607</v>
      </c>
      <c r="AB47" s="243" t="s">
        <v>624</v>
      </c>
      <c r="AC47" s="244">
        <v>40841</v>
      </c>
    </row>
    <row r="48" spans="1:29" ht="24.95" customHeight="1">
      <c r="A48" s="243" t="s">
        <v>801</v>
      </c>
      <c r="B48" s="243" t="s">
        <v>616</v>
      </c>
      <c r="C48" s="243" t="s">
        <v>617</v>
      </c>
      <c r="D48" s="243" t="s">
        <v>802</v>
      </c>
      <c r="E48" s="243" t="s">
        <v>803</v>
      </c>
      <c r="F48" s="244">
        <v>40822</v>
      </c>
      <c r="G48" s="244">
        <v>40826</v>
      </c>
      <c r="H48" s="243" t="s">
        <v>804</v>
      </c>
      <c r="I48" s="243" t="s">
        <v>488</v>
      </c>
      <c r="J48" s="243" t="s">
        <v>489</v>
      </c>
      <c r="K48" s="243" t="s">
        <v>490</v>
      </c>
      <c r="L48" s="243" t="s">
        <v>805</v>
      </c>
      <c r="M48" s="245">
        <v>1675</v>
      </c>
      <c r="N48" s="243" t="s">
        <v>806</v>
      </c>
      <c r="O48" s="243" t="s">
        <v>807</v>
      </c>
      <c r="P48" s="222">
        <v>16.75</v>
      </c>
      <c r="Q48" s="244">
        <v>40856</v>
      </c>
      <c r="R48" s="256">
        <v>40856</v>
      </c>
      <c r="S48" s="243" t="s">
        <v>808</v>
      </c>
      <c r="T48" s="243" t="s">
        <v>493</v>
      </c>
      <c r="U48" s="243" t="s">
        <v>809</v>
      </c>
      <c r="V48" s="243" t="s">
        <v>810</v>
      </c>
      <c r="W48" s="243" t="s">
        <v>811</v>
      </c>
      <c r="X48" s="243" t="s">
        <v>605</v>
      </c>
      <c r="Y48" s="243" t="s">
        <v>812</v>
      </c>
      <c r="Z48" s="243" t="s">
        <v>813</v>
      </c>
      <c r="AA48" s="243" t="s">
        <v>608</v>
      </c>
      <c r="AB48" s="243" t="s">
        <v>624</v>
      </c>
      <c r="AC48" s="244">
        <v>40822</v>
      </c>
    </row>
    <row r="49" spans="1:29" ht="24.95" customHeight="1">
      <c r="A49" s="243" t="s">
        <v>814</v>
      </c>
      <c r="B49" s="243" t="s">
        <v>616</v>
      </c>
      <c r="C49" s="243" t="s">
        <v>617</v>
      </c>
      <c r="D49" s="243" t="s">
        <v>495</v>
      </c>
      <c r="E49" s="243" t="s">
        <v>28</v>
      </c>
      <c r="F49" s="244">
        <v>40865</v>
      </c>
      <c r="G49" s="244">
        <v>40877</v>
      </c>
      <c r="H49" s="243" t="s">
        <v>487</v>
      </c>
      <c r="I49" s="243" t="s">
        <v>488</v>
      </c>
      <c r="J49" s="243" t="s">
        <v>489</v>
      </c>
      <c r="K49" s="243" t="s">
        <v>490</v>
      </c>
      <c r="L49" s="243" t="s">
        <v>815</v>
      </c>
      <c r="M49" s="245">
        <v>278014</v>
      </c>
      <c r="N49" s="243" t="s">
        <v>724</v>
      </c>
      <c r="O49" s="243" t="s">
        <v>725</v>
      </c>
      <c r="P49" s="222">
        <v>2780.14</v>
      </c>
      <c r="Q49" s="244">
        <v>40868</v>
      </c>
      <c r="R49" s="256">
        <v>40868</v>
      </c>
      <c r="S49" s="243" t="s">
        <v>498</v>
      </c>
      <c r="T49" s="243" t="s">
        <v>493</v>
      </c>
      <c r="U49" s="243" t="s">
        <v>816</v>
      </c>
      <c r="V49" s="243" t="s">
        <v>492</v>
      </c>
      <c r="W49" s="243" t="s">
        <v>496</v>
      </c>
      <c r="X49" s="243" t="s">
        <v>605</v>
      </c>
      <c r="Y49" s="243" t="s">
        <v>817</v>
      </c>
      <c r="Z49" s="243" t="s">
        <v>631</v>
      </c>
      <c r="AA49" s="243" t="s">
        <v>607</v>
      </c>
      <c r="AB49" s="243" t="s">
        <v>624</v>
      </c>
      <c r="AC49" s="244">
        <v>40865</v>
      </c>
    </row>
    <row r="50" spans="1:29" ht="24.95" customHeight="1">
      <c r="A50" s="243" t="s">
        <v>818</v>
      </c>
      <c r="B50" s="243" t="s">
        <v>616</v>
      </c>
      <c r="C50" s="243" t="s">
        <v>617</v>
      </c>
      <c r="D50" s="243" t="s">
        <v>495</v>
      </c>
      <c r="E50" s="243" t="s">
        <v>112</v>
      </c>
      <c r="F50" s="244">
        <v>40886</v>
      </c>
      <c r="G50" s="244">
        <v>40897</v>
      </c>
      <c r="H50" s="243" t="s">
        <v>487</v>
      </c>
      <c r="I50" s="243" t="s">
        <v>488</v>
      </c>
      <c r="J50" s="243" t="s">
        <v>489</v>
      </c>
      <c r="K50" s="243" t="s">
        <v>490</v>
      </c>
      <c r="L50" s="243" t="s">
        <v>819</v>
      </c>
      <c r="M50" s="245">
        <v>541794</v>
      </c>
      <c r="N50" s="243" t="s">
        <v>724</v>
      </c>
      <c r="O50" s="243" t="s">
        <v>725</v>
      </c>
      <c r="P50" s="222">
        <v>5417.94</v>
      </c>
      <c r="Q50" s="244">
        <v>40889</v>
      </c>
      <c r="R50" s="256">
        <v>40889</v>
      </c>
      <c r="S50" s="243" t="s">
        <v>498</v>
      </c>
      <c r="T50" s="243" t="s">
        <v>493</v>
      </c>
      <c r="U50" s="243" t="s">
        <v>532</v>
      </c>
      <c r="V50" s="243" t="s">
        <v>492</v>
      </c>
      <c r="W50" s="243" t="s">
        <v>496</v>
      </c>
      <c r="X50" s="243" t="s">
        <v>605</v>
      </c>
      <c r="Y50" s="243" t="s">
        <v>820</v>
      </c>
      <c r="Z50" s="243" t="s">
        <v>631</v>
      </c>
      <c r="AA50" s="243" t="s">
        <v>607</v>
      </c>
      <c r="AB50" s="243" t="s">
        <v>624</v>
      </c>
      <c r="AC50" s="244">
        <v>40886</v>
      </c>
    </row>
    <row r="51" spans="1:29" ht="24.95" customHeight="1">
      <c r="A51" s="243" t="s">
        <v>821</v>
      </c>
      <c r="B51" s="243" t="s">
        <v>616</v>
      </c>
      <c r="C51" s="243" t="s">
        <v>617</v>
      </c>
      <c r="D51" s="243" t="s">
        <v>495</v>
      </c>
      <c r="E51" s="243" t="s">
        <v>30</v>
      </c>
      <c r="F51" s="244">
        <v>40926</v>
      </c>
      <c r="G51" s="244">
        <v>40928</v>
      </c>
      <c r="H51" s="243" t="s">
        <v>487</v>
      </c>
      <c r="I51" s="243" t="s">
        <v>488</v>
      </c>
      <c r="J51" s="243" t="s">
        <v>489</v>
      </c>
      <c r="K51" s="243" t="s">
        <v>490</v>
      </c>
      <c r="L51" s="243" t="s">
        <v>822</v>
      </c>
      <c r="M51" s="245">
        <v>278014</v>
      </c>
      <c r="N51" s="243" t="s">
        <v>724</v>
      </c>
      <c r="O51" s="243" t="s">
        <v>725</v>
      </c>
      <c r="P51" s="222">
        <v>2780.14</v>
      </c>
      <c r="Q51" s="244">
        <v>40927</v>
      </c>
      <c r="R51" s="256">
        <v>40927</v>
      </c>
      <c r="S51" s="243" t="s">
        <v>498</v>
      </c>
      <c r="T51" s="243" t="s">
        <v>493</v>
      </c>
      <c r="U51" s="243" t="s">
        <v>823</v>
      </c>
      <c r="V51" s="243" t="s">
        <v>492</v>
      </c>
      <c r="W51" s="243" t="s">
        <v>496</v>
      </c>
      <c r="X51" s="243" t="s">
        <v>605</v>
      </c>
      <c r="Y51" s="243" t="s">
        <v>824</v>
      </c>
      <c r="Z51" s="243" t="s">
        <v>631</v>
      </c>
      <c r="AA51" s="243" t="s">
        <v>607</v>
      </c>
      <c r="AB51" s="243" t="s">
        <v>624</v>
      </c>
      <c r="AC51" s="244">
        <v>40926</v>
      </c>
    </row>
    <row r="52" spans="1:29" ht="24.95" customHeight="1">
      <c r="A52" s="243" t="s">
        <v>825</v>
      </c>
      <c r="B52" s="243" t="s">
        <v>616</v>
      </c>
      <c r="C52" s="243" t="s">
        <v>617</v>
      </c>
      <c r="D52" s="243" t="s">
        <v>495</v>
      </c>
      <c r="E52" s="243" t="s">
        <v>29</v>
      </c>
      <c r="F52" s="244">
        <v>40954</v>
      </c>
      <c r="G52" s="244">
        <v>40963</v>
      </c>
      <c r="H52" s="243" t="s">
        <v>487</v>
      </c>
      <c r="I52" s="243" t="s">
        <v>488</v>
      </c>
      <c r="J52" s="243" t="s">
        <v>489</v>
      </c>
      <c r="K52" s="243" t="s">
        <v>490</v>
      </c>
      <c r="L52" s="243" t="s">
        <v>826</v>
      </c>
      <c r="M52" s="245">
        <v>311696</v>
      </c>
      <c r="N52" s="243" t="s">
        <v>724</v>
      </c>
      <c r="O52" s="243" t="s">
        <v>725</v>
      </c>
      <c r="P52" s="222">
        <v>3116.96</v>
      </c>
      <c r="Q52" s="244">
        <v>40955</v>
      </c>
      <c r="R52" s="256">
        <v>40955</v>
      </c>
      <c r="S52" s="243" t="s">
        <v>498</v>
      </c>
      <c r="T52" s="243" t="s">
        <v>493</v>
      </c>
      <c r="U52" s="243" t="s">
        <v>827</v>
      </c>
      <c r="V52" s="243" t="s">
        <v>492</v>
      </c>
      <c r="W52" s="243" t="s">
        <v>496</v>
      </c>
      <c r="X52" s="243" t="s">
        <v>605</v>
      </c>
      <c r="Y52" s="243" t="s">
        <v>828</v>
      </c>
      <c r="Z52" s="243" t="s">
        <v>631</v>
      </c>
      <c r="AA52" s="243" t="s">
        <v>607</v>
      </c>
      <c r="AB52" s="243" t="s">
        <v>624</v>
      </c>
      <c r="AC52" s="244">
        <v>40954</v>
      </c>
    </row>
    <row r="53" spans="1:29" ht="24.95" customHeight="1">
      <c r="A53" s="243" t="s">
        <v>829</v>
      </c>
      <c r="B53" s="243" t="s">
        <v>616</v>
      </c>
      <c r="C53" s="243" t="s">
        <v>617</v>
      </c>
      <c r="D53" s="243" t="s">
        <v>495</v>
      </c>
      <c r="E53" s="243" t="s">
        <v>31</v>
      </c>
      <c r="F53" s="244">
        <v>40987</v>
      </c>
      <c r="G53" s="244">
        <v>40991</v>
      </c>
      <c r="H53" s="243" t="s">
        <v>487</v>
      </c>
      <c r="I53" s="243" t="s">
        <v>488</v>
      </c>
      <c r="J53" s="243" t="s">
        <v>489</v>
      </c>
      <c r="K53" s="243" t="s">
        <v>490</v>
      </c>
      <c r="L53" s="243" t="s">
        <v>830</v>
      </c>
      <c r="M53" s="245">
        <v>311696</v>
      </c>
      <c r="N53" s="243" t="s">
        <v>724</v>
      </c>
      <c r="O53" s="243" t="s">
        <v>725</v>
      </c>
      <c r="P53" s="222">
        <v>3116.96</v>
      </c>
      <c r="Q53" s="244">
        <v>40988</v>
      </c>
      <c r="R53" s="256">
        <v>40988</v>
      </c>
      <c r="S53" s="243" t="s">
        <v>498</v>
      </c>
      <c r="T53" s="243" t="s">
        <v>493</v>
      </c>
      <c r="U53" s="243" t="s">
        <v>533</v>
      </c>
      <c r="V53" s="243" t="s">
        <v>492</v>
      </c>
      <c r="W53" s="243" t="s">
        <v>496</v>
      </c>
      <c r="X53" s="243" t="s">
        <v>605</v>
      </c>
      <c r="Y53" s="243" t="s">
        <v>831</v>
      </c>
      <c r="Z53" s="243" t="s">
        <v>631</v>
      </c>
      <c r="AA53" s="243" t="s">
        <v>609</v>
      </c>
      <c r="AB53" s="243" t="s">
        <v>624</v>
      </c>
      <c r="AC53" s="244">
        <v>40987</v>
      </c>
    </row>
    <row r="54" spans="1:29" ht="24.95" customHeight="1">
      <c r="A54" s="243" t="s">
        <v>832</v>
      </c>
      <c r="B54" s="243" t="s">
        <v>616</v>
      </c>
      <c r="C54" s="243" t="s">
        <v>617</v>
      </c>
      <c r="D54" s="243" t="s">
        <v>495</v>
      </c>
      <c r="E54" s="243" t="s">
        <v>32</v>
      </c>
      <c r="F54" s="244">
        <v>41018</v>
      </c>
      <c r="G54" s="244">
        <v>41019</v>
      </c>
      <c r="H54" s="243" t="s">
        <v>487</v>
      </c>
      <c r="I54" s="243" t="s">
        <v>488</v>
      </c>
      <c r="J54" s="243" t="s">
        <v>489</v>
      </c>
      <c r="K54" s="243" t="s">
        <v>490</v>
      </c>
      <c r="L54" s="243" t="s">
        <v>833</v>
      </c>
      <c r="M54" s="245">
        <v>303710</v>
      </c>
      <c r="N54" s="243" t="s">
        <v>724</v>
      </c>
      <c r="O54" s="243" t="s">
        <v>725</v>
      </c>
      <c r="P54" s="222">
        <v>3037.1</v>
      </c>
      <c r="Q54" s="244">
        <v>41019</v>
      </c>
      <c r="R54" s="256">
        <v>41019</v>
      </c>
      <c r="S54" s="243" t="s">
        <v>498</v>
      </c>
      <c r="T54" s="243" t="s">
        <v>493</v>
      </c>
      <c r="U54" s="243" t="s">
        <v>834</v>
      </c>
      <c r="V54" s="243" t="s">
        <v>492</v>
      </c>
      <c r="W54" s="243" t="s">
        <v>496</v>
      </c>
      <c r="X54" s="243" t="s">
        <v>605</v>
      </c>
      <c r="Y54" s="243" t="s">
        <v>835</v>
      </c>
      <c r="Z54" s="243" t="s">
        <v>631</v>
      </c>
      <c r="AA54" s="243" t="s">
        <v>609</v>
      </c>
      <c r="AB54" s="243" t="s">
        <v>624</v>
      </c>
      <c r="AC54" s="244">
        <v>41018</v>
      </c>
    </row>
    <row r="55" spans="1:29" ht="24.95" customHeight="1">
      <c r="A55" s="243" t="s">
        <v>836</v>
      </c>
      <c r="B55" s="243" t="s">
        <v>616</v>
      </c>
      <c r="C55" s="243" t="s">
        <v>617</v>
      </c>
      <c r="D55" s="243" t="s">
        <v>495</v>
      </c>
      <c r="E55" s="243" t="s">
        <v>33</v>
      </c>
      <c r="F55" s="244">
        <v>41037</v>
      </c>
      <c r="G55" s="244">
        <v>41040</v>
      </c>
      <c r="H55" s="243" t="s">
        <v>487</v>
      </c>
      <c r="I55" s="243" t="s">
        <v>488</v>
      </c>
      <c r="J55" s="243" t="s">
        <v>489</v>
      </c>
      <c r="K55" s="243" t="s">
        <v>490</v>
      </c>
      <c r="L55" s="243" t="s">
        <v>837</v>
      </c>
      <c r="M55" s="245">
        <v>303710</v>
      </c>
      <c r="N55" s="243" t="s">
        <v>724</v>
      </c>
      <c r="O55" s="243" t="s">
        <v>725</v>
      </c>
      <c r="P55" s="222">
        <v>3037.1</v>
      </c>
      <c r="Q55" s="244">
        <v>41039</v>
      </c>
      <c r="R55" s="256">
        <v>41039</v>
      </c>
      <c r="S55" s="243" t="s">
        <v>498</v>
      </c>
      <c r="T55" s="243" t="s">
        <v>493</v>
      </c>
      <c r="U55" s="243" t="s">
        <v>534</v>
      </c>
      <c r="V55" s="243" t="s">
        <v>492</v>
      </c>
      <c r="W55" s="243" t="s">
        <v>496</v>
      </c>
      <c r="X55" s="243" t="s">
        <v>605</v>
      </c>
      <c r="Y55" s="243" t="s">
        <v>838</v>
      </c>
      <c r="Z55" s="243" t="s">
        <v>631</v>
      </c>
      <c r="AA55" s="243" t="s">
        <v>609</v>
      </c>
      <c r="AB55" s="243" t="s">
        <v>624</v>
      </c>
      <c r="AC55" s="244">
        <v>41037</v>
      </c>
    </row>
    <row r="56" spans="1:29" ht="24.95" customHeight="1">
      <c r="A56" s="251" t="s">
        <v>839</v>
      </c>
      <c r="B56" s="251" t="s">
        <v>616</v>
      </c>
      <c r="C56" s="251" t="s">
        <v>617</v>
      </c>
      <c r="D56" s="251" t="s">
        <v>495</v>
      </c>
      <c r="E56" s="251" t="s">
        <v>34</v>
      </c>
      <c r="F56" s="252">
        <v>41073</v>
      </c>
      <c r="G56" s="252">
        <v>41075</v>
      </c>
      <c r="H56" s="251" t="s">
        <v>487</v>
      </c>
      <c r="I56" s="251" t="s">
        <v>488</v>
      </c>
      <c r="J56" s="251" t="s">
        <v>489</v>
      </c>
      <c r="K56" s="251" t="s">
        <v>490</v>
      </c>
      <c r="L56" s="251" t="s">
        <v>840</v>
      </c>
      <c r="M56" s="253">
        <v>303710</v>
      </c>
      <c r="N56" s="251" t="s">
        <v>724</v>
      </c>
      <c r="O56" s="251" t="s">
        <v>725</v>
      </c>
      <c r="P56" s="254">
        <v>3037.1</v>
      </c>
      <c r="Q56" s="252">
        <v>41074</v>
      </c>
      <c r="R56" s="257" t="s">
        <v>1131</v>
      </c>
      <c r="S56" s="251" t="s">
        <v>498</v>
      </c>
      <c r="T56" s="251" t="s">
        <v>493</v>
      </c>
      <c r="U56" s="251" t="s">
        <v>535</v>
      </c>
      <c r="V56" s="251" t="s">
        <v>492</v>
      </c>
      <c r="W56" s="251" t="s">
        <v>496</v>
      </c>
      <c r="X56" s="251" t="s">
        <v>605</v>
      </c>
      <c r="Y56" s="251" t="s">
        <v>841</v>
      </c>
      <c r="Z56" s="251" t="s">
        <v>631</v>
      </c>
      <c r="AA56" s="251" t="s">
        <v>609</v>
      </c>
      <c r="AB56" s="251" t="s">
        <v>624</v>
      </c>
      <c r="AC56" s="252">
        <v>41073</v>
      </c>
    </row>
    <row r="57" spans="1:29" ht="24.95" customHeight="1">
      <c r="A57" s="251" t="s">
        <v>842</v>
      </c>
      <c r="B57" s="251" t="s">
        <v>616</v>
      </c>
      <c r="C57" s="251" t="s">
        <v>617</v>
      </c>
      <c r="D57" s="251" t="s">
        <v>495</v>
      </c>
      <c r="E57" s="251" t="s">
        <v>35</v>
      </c>
      <c r="F57" s="252">
        <v>41096</v>
      </c>
      <c r="G57" s="252">
        <v>41100</v>
      </c>
      <c r="H57" s="251" t="s">
        <v>487</v>
      </c>
      <c r="I57" s="251" t="s">
        <v>488</v>
      </c>
      <c r="J57" s="251" t="s">
        <v>489</v>
      </c>
      <c r="K57" s="251" t="s">
        <v>490</v>
      </c>
      <c r="L57" s="251" t="s">
        <v>843</v>
      </c>
      <c r="M57" s="253">
        <v>378972</v>
      </c>
      <c r="N57" s="251" t="s">
        <v>724</v>
      </c>
      <c r="O57" s="251" t="s">
        <v>725</v>
      </c>
      <c r="P57" s="254">
        <v>3789.72</v>
      </c>
      <c r="Q57" s="252">
        <v>41099</v>
      </c>
      <c r="R57" s="257">
        <v>41100</v>
      </c>
      <c r="S57" s="251" t="s">
        <v>498</v>
      </c>
      <c r="T57" s="251" t="s">
        <v>493</v>
      </c>
      <c r="U57" s="251" t="s">
        <v>536</v>
      </c>
      <c r="V57" s="251" t="s">
        <v>492</v>
      </c>
      <c r="W57" s="251" t="s">
        <v>496</v>
      </c>
      <c r="X57" s="251" t="s">
        <v>605</v>
      </c>
      <c r="Y57" s="251" t="s">
        <v>844</v>
      </c>
      <c r="Z57" s="251" t="s">
        <v>631</v>
      </c>
      <c r="AA57" s="251" t="s">
        <v>609</v>
      </c>
      <c r="AB57" s="251" t="s">
        <v>624</v>
      </c>
      <c r="AC57" s="252">
        <v>41096</v>
      </c>
    </row>
    <row r="58" spans="1:29" ht="24.95" customHeight="1">
      <c r="A58" s="251" t="s">
        <v>845</v>
      </c>
      <c r="B58" s="251" t="s">
        <v>616</v>
      </c>
      <c r="C58" s="251" t="s">
        <v>617</v>
      </c>
      <c r="D58" s="251" t="s">
        <v>495</v>
      </c>
      <c r="E58" s="251" t="s">
        <v>36</v>
      </c>
      <c r="F58" s="252">
        <v>41124</v>
      </c>
      <c r="G58" s="252">
        <v>41131</v>
      </c>
      <c r="H58" s="251" t="s">
        <v>487</v>
      </c>
      <c r="I58" s="251" t="s">
        <v>488</v>
      </c>
      <c r="J58" s="251" t="s">
        <v>489</v>
      </c>
      <c r="K58" s="251" t="s">
        <v>490</v>
      </c>
      <c r="L58" s="251" t="s">
        <v>846</v>
      </c>
      <c r="M58" s="253">
        <v>376310</v>
      </c>
      <c r="N58" s="251" t="s">
        <v>724</v>
      </c>
      <c r="O58" s="251" t="s">
        <v>725</v>
      </c>
      <c r="P58" s="254">
        <v>3763.1</v>
      </c>
      <c r="Q58" s="252">
        <v>41129</v>
      </c>
      <c r="R58" s="257">
        <v>41131</v>
      </c>
      <c r="S58" s="251" t="s">
        <v>498</v>
      </c>
      <c r="T58" s="251" t="s">
        <v>493</v>
      </c>
      <c r="U58" s="251" t="s">
        <v>537</v>
      </c>
      <c r="V58" s="251" t="s">
        <v>492</v>
      </c>
      <c r="W58" s="251" t="s">
        <v>496</v>
      </c>
      <c r="X58" s="251" t="s">
        <v>605</v>
      </c>
      <c r="Y58" s="251" t="s">
        <v>847</v>
      </c>
      <c r="Z58" s="251" t="s">
        <v>631</v>
      </c>
      <c r="AA58" s="251" t="s">
        <v>609</v>
      </c>
      <c r="AB58" s="251" t="s">
        <v>624</v>
      </c>
      <c r="AC58" s="252">
        <v>41127</v>
      </c>
    </row>
    <row r="59" spans="1:29" ht="24.95" customHeight="1">
      <c r="A59" s="251" t="s">
        <v>848</v>
      </c>
      <c r="B59" s="251" t="s">
        <v>616</v>
      </c>
      <c r="C59" s="251" t="s">
        <v>617</v>
      </c>
      <c r="D59" s="251" t="s">
        <v>802</v>
      </c>
      <c r="E59" s="251" t="s">
        <v>849</v>
      </c>
      <c r="F59" s="252">
        <v>41162</v>
      </c>
      <c r="G59" s="252">
        <v>41164</v>
      </c>
      <c r="H59" s="251" t="s">
        <v>804</v>
      </c>
      <c r="I59" s="251" t="s">
        <v>488</v>
      </c>
      <c r="J59" s="251" t="s">
        <v>489</v>
      </c>
      <c r="K59" s="251" t="s">
        <v>490</v>
      </c>
      <c r="L59" s="251" t="s">
        <v>850</v>
      </c>
      <c r="M59" s="253">
        <v>3680</v>
      </c>
      <c r="N59" s="251" t="s">
        <v>724</v>
      </c>
      <c r="O59" s="251" t="s">
        <v>725</v>
      </c>
      <c r="P59" s="254">
        <v>36.799999999999997</v>
      </c>
      <c r="Q59" s="252">
        <v>41163</v>
      </c>
      <c r="R59" s="257">
        <v>41163</v>
      </c>
      <c r="S59" s="251" t="s">
        <v>498</v>
      </c>
      <c r="T59" s="251" t="s">
        <v>493</v>
      </c>
      <c r="U59" s="251" t="s">
        <v>851</v>
      </c>
      <c r="V59" s="251" t="s">
        <v>492</v>
      </c>
      <c r="W59" s="251" t="s">
        <v>496</v>
      </c>
      <c r="X59" s="251" t="s">
        <v>605</v>
      </c>
      <c r="Y59" s="251" t="s">
        <v>852</v>
      </c>
      <c r="Z59" s="251" t="s">
        <v>813</v>
      </c>
      <c r="AA59" s="251" t="s">
        <v>853</v>
      </c>
      <c r="AB59" s="251" t="s">
        <v>854</v>
      </c>
      <c r="AC59" s="252">
        <v>41162</v>
      </c>
    </row>
    <row r="60" spans="1:29" ht="24.95" customHeight="1">
      <c r="A60" s="251" t="s">
        <v>855</v>
      </c>
      <c r="B60" s="251" t="s">
        <v>616</v>
      </c>
      <c r="C60" s="251" t="s">
        <v>617</v>
      </c>
      <c r="D60" s="251" t="s">
        <v>495</v>
      </c>
      <c r="E60" s="251" t="s">
        <v>37</v>
      </c>
      <c r="F60" s="252">
        <v>41156</v>
      </c>
      <c r="G60" s="252">
        <v>41164</v>
      </c>
      <c r="H60" s="251" t="s">
        <v>487</v>
      </c>
      <c r="I60" s="251" t="s">
        <v>488</v>
      </c>
      <c r="J60" s="251" t="s">
        <v>489</v>
      </c>
      <c r="K60" s="251" t="s">
        <v>490</v>
      </c>
      <c r="L60" s="251" t="s">
        <v>856</v>
      </c>
      <c r="M60" s="253">
        <v>378972</v>
      </c>
      <c r="N60" s="251" t="s">
        <v>724</v>
      </c>
      <c r="O60" s="251" t="s">
        <v>725</v>
      </c>
      <c r="P60" s="254">
        <v>3789.72</v>
      </c>
      <c r="Q60" s="252">
        <v>41164</v>
      </c>
      <c r="R60" s="257">
        <v>41164</v>
      </c>
      <c r="S60" s="251" t="s">
        <v>498</v>
      </c>
      <c r="T60" s="251" t="s">
        <v>493</v>
      </c>
      <c r="U60" s="251" t="s">
        <v>538</v>
      </c>
      <c r="V60" s="251" t="s">
        <v>492</v>
      </c>
      <c r="W60" s="251" t="s">
        <v>496</v>
      </c>
      <c r="X60" s="251" t="s">
        <v>605</v>
      </c>
      <c r="Y60" s="251" t="s">
        <v>857</v>
      </c>
      <c r="Z60" s="251" t="s">
        <v>631</v>
      </c>
      <c r="AA60" s="251" t="s">
        <v>609</v>
      </c>
      <c r="AB60" s="251" t="s">
        <v>624</v>
      </c>
      <c r="AC60" s="252">
        <v>41158</v>
      </c>
    </row>
    <row r="61" spans="1:29" ht="24.95" customHeight="1">
      <c r="A61" s="251" t="s">
        <v>858</v>
      </c>
      <c r="B61" s="251" t="s">
        <v>616</v>
      </c>
      <c r="C61" s="251" t="s">
        <v>617</v>
      </c>
      <c r="D61" s="251" t="s">
        <v>495</v>
      </c>
      <c r="E61" s="251" t="s">
        <v>38</v>
      </c>
      <c r="F61" s="252">
        <v>41185</v>
      </c>
      <c r="G61" s="252">
        <v>41192</v>
      </c>
      <c r="H61" s="251" t="s">
        <v>487</v>
      </c>
      <c r="I61" s="251" t="s">
        <v>488</v>
      </c>
      <c r="J61" s="251" t="s">
        <v>489</v>
      </c>
      <c r="K61" s="251" t="s">
        <v>490</v>
      </c>
      <c r="L61" s="251" t="s">
        <v>859</v>
      </c>
      <c r="M61" s="253">
        <v>376310</v>
      </c>
      <c r="N61" s="251" t="s">
        <v>724</v>
      </c>
      <c r="O61" s="251" t="s">
        <v>725</v>
      </c>
      <c r="P61" s="254">
        <v>3763.1</v>
      </c>
      <c r="Q61" s="252">
        <v>41192</v>
      </c>
      <c r="R61" s="257">
        <v>41192</v>
      </c>
      <c r="S61" s="251" t="s">
        <v>498</v>
      </c>
      <c r="T61" s="251" t="s">
        <v>493</v>
      </c>
      <c r="U61" s="251" t="s">
        <v>539</v>
      </c>
      <c r="V61" s="251" t="s">
        <v>492</v>
      </c>
      <c r="W61" s="251" t="s">
        <v>496</v>
      </c>
      <c r="X61" s="251" t="s">
        <v>605</v>
      </c>
      <c r="Y61" s="251" t="s">
        <v>860</v>
      </c>
      <c r="Z61" s="251" t="s">
        <v>631</v>
      </c>
      <c r="AA61" s="251" t="s">
        <v>609</v>
      </c>
      <c r="AB61" s="251" t="s">
        <v>624</v>
      </c>
      <c r="AC61" s="252">
        <v>41190</v>
      </c>
    </row>
    <row r="62" spans="1:29" ht="24.95" customHeight="1">
      <c r="A62" s="251" t="s">
        <v>861</v>
      </c>
      <c r="B62" s="251" t="s">
        <v>616</v>
      </c>
      <c r="C62" s="251" t="s">
        <v>617</v>
      </c>
      <c r="D62" s="251" t="s">
        <v>495</v>
      </c>
      <c r="E62" s="251" t="s">
        <v>39</v>
      </c>
      <c r="F62" s="252">
        <v>41218</v>
      </c>
      <c r="G62" s="252">
        <v>41221</v>
      </c>
      <c r="H62" s="251" t="s">
        <v>487</v>
      </c>
      <c r="I62" s="251" t="s">
        <v>488</v>
      </c>
      <c r="J62" s="251" t="s">
        <v>489</v>
      </c>
      <c r="K62" s="251" t="s">
        <v>490</v>
      </c>
      <c r="L62" s="251" t="s">
        <v>862</v>
      </c>
      <c r="M62" s="253">
        <v>376310</v>
      </c>
      <c r="N62" s="251" t="s">
        <v>724</v>
      </c>
      <c r="O62" s="251" t="s">
        <v>725</v>
      </c>
      <c r="P62" s="254">
        <v>3763.1</v>
      </c>
      <c r="Q62" s="252">
        <v>41221</v>
      </c>
      <c r="R62" s="257">
        <v>41221</v>
      </c>
      <c r="S62" s="251" t="s">
        <v>498</v>
      </c>
      <c r="T62" s="251" t="s">
        <v>493</v>
      </c>
      <c r="U62" s="251" t="s">
        <v>540</v>
      </c>
      <c r="V62" s="251" t="s">
        <v>492</v>
      </c>
      <c r="W62" s="251" t="s">
        <v>496</v>
      </c>
      <c r="X62" s="251" t="s">
        <v>605</v>
      </c>
      <c r="Y62" s="251" t="s">
        <v>863</v>
      </c>
      <c r="Z62" s="251" t="s">
        <v>631</v>
      </c>
      <c r="AA62" s="251" t="s">
        <v>609</v>
      </c>
      <c r="AB62" s="251" t="s">
        <v>624</v>
      </c>
      <c r="AC62" s="252">
        <v>41220</v>
      </c>
    </row>
    <row r="63" spans="1:29" ht="24.95" customHeight="1">
      <c r="A63" s="251" t="s">
        <v>864</v>
      </c>
      <c r="B63" s="251" t="s">
        <v>616</v>
      </c>
      <c r="C63" s="251" t="s">
        <v>617</v>
      </c>
      <c r="D63" s="251" t="s">
        <v>495</v>
      </c>
      <c r="E63" s="251" t="s">
        <v>865</v>
      </c>
      <c r="F63" s="252">
        <v>41254</v>
      </c>
      <c r="G63" s="252">
        <v>41254</v>
      </c>
      <c r="H63" s="251" t="s">
        <v>487</v>
      </c>
      <c r="I63" s="251" t="s">
        <v>488</v>
      </c>
      <c r="J63" s="251" t="s">
        <v>489</v>
      </c>
      <c r="K63" s="251" t="s">
        <v>490</v>
      </c>
      <c r="L63" s="251" t="s">
        <v>866</v>
      </c>
      <c r="M63" s="253">
        <v>376310</v>
      </c>
      <c r="N63" s="251" t="s">
        <v>724</v>
      </c>
      <c r="O63" s="251" t="s">
        <v>725</v>
      </c>
      <c r="P63" s="254">
        <v>3763.1</v>
      </c>
      <c r="Q63" s="252">
        <v>41255</v>
      </c>
      <c r="R63" s="257">
        <v>41255</v>
      </c>
      <c r="S63" s="251" t="s">
        <v>498</v>
      </c>
      <c r="T63" s="251" t="s">
        <v>493</v>
      </c>
      <c r="U63" s="251" t="s">
        <v>541</v>
      </c>
      <c r="V63" s="251" t="s">
        <v>492</v>
      </c>
      <c r="W63" s="251" t="s">
        <v>496</v>
      </c>
      <c r="X63" s="251" t="s">
        <v>605</v>
      </c>
      <c r="Y63" s="251" t="s">
        <v>867</v>
      </c>
      <c r="Z63" s="251" t="s">
        <v>631</v>
      </c>
      <c r="AA63" s="251" t="s">
        <v>608</v>
      </c>
      <c r="AB63" s="251" t="s">
        <v>624</v>
      </c>
      <c r="AC63" s="252">
        <v>41254</v>
      </c>
    </row>
    <row r="64" spans="1:29" ht="24.95" customHeight="1">
      <c r="A64" s="251" t="s">
        <v>868</v>
      </c>
      <c r="B64" s="251" t="s">
        <v>616</v>
      </c>
      <c r="C64" s="251" t="s">
        <v>617</v>
      </c>
      <c r="D64" s="251" t="s">
        <v>495</v>
      </c>
      <c r="E64" s="251" t="s">
        <v>203</v>
      </c>
      <c r="F64" s="252">
        <v>41256</v>
      </c>
      <c r="G64" s="252">
        <v>41260</v>
      </c>
      <c r="H64" s="251" t="s">
        <v>487</v>
      </c>
      <c r="I64" s="251" t="s">
        <v>488</v>
      </c>
      <c r="J64" s="251" t="s">
        <v>489</v>
      </c>
      <c r="K64" s="251" t="s">
        <v>490</v>
      </c>
      <c r="L64" s="251" t="s">
        <v>869</v>
      </c>
      <c r="M64" s="253">
        <v>376310</v>
      </c>
      <c r="N64" s="251" t="s">
        <v>724</v>
      </c>
      <c r="O64" s="251" t="s">
        <v>725</v>
      </c>
      <c r="P64" s="254">
        <v>3763.1</v>
      </c>
      <c r="Q64" s="252">
        <v>41257</v>
      </c>
      <c r="R64" s="257">
        <v>41257</v>
      </c>
      <c r="S64" s="251" t="s">
        <v>498</v>
      </c>
      <c r="T64" s="251" t="s">
        <v>493</v>
      </c>
      <c r="U64" s="251" t="s">
        <v>870</v>
      </c>
      <c r="V64" s="251" t="s">
        <v>492</v>
      </c>
      <c r="W64" s="251" t="s">
        <v>496</v>
      </c>
      <c r="X64" s="251" t="s">
        <v>605</v>
      </c>
      <c r="Y64" s="251" t="s">
        <v>871</v>
      </c>
      <c r="Z64" s="251" t="s">
        <v>631</v>
      </c>
      <c r="AA64" s="251" t="s">
        <v>609</v>
      </c>
      <c r="AB64" s="251" t="s">
        <v>624</v>
      </c>
      <c r="AC64" s="252">
        <v>41256</v>
      </c>
    </row>
    <row r="65" spans="1:29" ht="24.95" customHeight="1">
      <c r="A65" s="251" t="s">
        <v>872</v>
      </c>
      <c r="B65" s="251" t="s">
        <v>616</v>
      </c>
      <c r="C65" s="251" t="s">
        <v>617</v>
      </c>
      <c r="D65" s="251" t="s">
        <v>495</v>
      </c>
      <c r="E65" s="251" t="s">
        <v>40</v>
      </c>
      <c r="F65" s="252">
        <v>41277</v>
      </c>
      <c r="G65" s="252">
        <v>41283</v>
      </c>
      <c r="H65" s="251" t="s">
        <v>487</v>
      </c>
      <c r="I65" s="251" t="s">
        <v>488</v>
      </c>
      <c r="J65" s="251" t="s">
        <v>489</v>
      </c>
      <c r="K65" s="251" t="s">
        <v>490</v>
      </c>
      <c r="L65" s="251" t="s">
        <v>873</v>
      </c>
      <c r="M65" s="253">
        <v>376310</v>
      </c>
      <c r="N65" s="251" t="s">
        <v>724</v>
      </c>
      <c r="O65" s="251" t="s">
        <v>725</v>
      </c>
      <c r="P65" s="254">
        <v>3763.1</v>
      </c>
      <c r="Q65" s="252">
        <v>41282</v>
      </c>
      <c r="R65" s="257">
        <v>41282</v>
      </c>
      <c r="S65" s="251" t="s">
        <v>498</v>
      </c>
      <c r="T65" s="251" t="s">
        <v>493</v>
      </c>
      <c r="U65" s="251" t="s">
        <v>542</v>
      </c>
      <c r="V65" s="251" t="s">
        <v>492</v>
      </c>
      <c r="W65" s="251" t="s">
        <v>496</v>
      </c>
      <c r="X65" s="251" t="s">
        <v>605</v>
      </c>
      <c r="Y65" s="251" t="s">
        <v>874</v>
      </c>
      <c r="Z65" s="251" t="s">
        <v>631</v>
      </c>
      <c r="AA65" s="251" t="s">
        <v>609</v>
      </c>
      <c r="AB65" s="251" t="s">
        <v>624</v>
      </c>
      <c r="AC65" s="252">
        <v>41281</v>
      </c>
    </row>
    <row r="66" spans="1:29" ht="24.95" customHeight="1">
      <c r="A66" s="251" t="s">
        <v>875</v>
      </c>
      <c r="B66" s="251" t="s">
        <v>616</v>
      </c>
      <c r="C66" s="251" t="s">
        <v>617</v>
      </c>
      <c r="D66" s="251" t="s">
        <v>802</v>
      </c>
      <c r="E66" s="251" t="s">
        <v>876</v>
      </c>
      <c r="F66" s="252">
        <v>41281</v>
      </c>
      <c r="G66" s="252">
        <v>41284</v>
      </c>
      <c r="H66" s="251" t="s">
        <v>804</v>
      </c>
      <c r="I66" s="251" t="s">
        <v>488</v>
      </c>
      <c r="J66" s="251" t="s">
        <v>489</v>
      </c>
      <c r="K66" s="251" t="s">
        <v>490</v>
      </c>
      <c r="L66" s="251" t="s">
        <v>877</v>
      </c>
      <c r="M66" s="253">
        <v>2526</v>
      </c>
      <c r="N66" s="251" t="s">
        <v>724</v>
      </c>
      <c r="O66" s="251" t="s">
        <v>725</v>
      </c>
      <c r="P66" s="254">
        <v>25.26</v>
      </c>
      <c r="Q66" s="252">
        <v>41283</v>
      </c>
      <c r="R66" s="257">
        <v>41283</v>
      </c>
      <c r="S66" s="251" t="s">
        <v>498</v>
      </c>
      <c r="T66" s="251" t="s">
        <v>493</v>
      </c>
      <c r="U66" s="251" t="s">
        <v>878</v>
      </c>
      <c r="V66" s="251" t="s">
        <v>492</v>
      </c>
      <c r="W66" s="251" t="s">
        <v>496</v>
      </c>
      <c r="X66" s="251" t="s">
        <v>605</v>
      </c>
      <c r="Y66" s="251" t="s">
        <v>879</v>
      </c>
      <c r="Z66" s="251" t="s">
        <v>813</v>
      </c>
      <c r="AA66" s="251" t="s">
        <v>853</v>
      </c>
      <c r="AB66" s="251" t="s">
        <v>854</v>
      </c>
      <c r="AC66" s="252">
        <v>41281</v>
      </c>
    </row>
    <row r="67" spans="1:29" ht="24.95" customHeight="1">
      <c r="A67" s="251" t="s">
        <v>880</v>
      </c>
      <c r="B67" s="251" t="s">
        <v>616</v>
      </c>
      <c r="C67" s="251" t="s">
        <v>617</v>
      </c>
      <c r="D67" s="251" t="s">
        <v>495</v>
      </c>
      <c r="E67" s="251" t="s">
        <v>544</v>
      </c>
      <c r="F67" s="252">
        <v>41313</v>
      </c>
      <c r="G67" s="252">
        <v>41313</v>
      </c>
      <c r="H67" s="251" t="s">
        <v>487</v>
      </c>
      <c r="I67" s="251" t="s">
        <v>488</v>
      </c>
      <c r="J67" s="251" t="s">
        <v>489</v>
      </c>
      <c r="K67" s="251" t="s">
        <v>490</v>
      </c>
      <c r="L67" s="251" t="s">
        <v>881</v>
      </c>
      <c r="M67" s="253">
        <v>376310</v>
      </c>
      <c r="N67" s="251" t="s">
        <v>724</v>
      </c>
      <c r="O67" s="251" t="s">
        <v>725</v>
      </c>
      <c r="P67" s="254">
        <v>3763.1</v>
      </c>
      <c r="Q67" s="252">
        <v>41318</v>
      </c>
      <c r="R67" s="257">
        <v>41318</v>
      </c>
      <c r="S67" s="251" t="s">
        <v>498</v>
      </c>
      <c r="T67" s="251" t="s">
        <v>493</v>
      </c>
      <c r="U67" s="251" t="s">
        <v>543</v>
      </c>
      <c r="V67" s="251" t="s">
        <v>492</v>
      </c>
      <c r="W67" s="251" t="s">
        <v>496</v>
      </c>
      <c r="X67" s="251" t="s">
        <v>605</v>
      </c>
      <c r="Y67" s="251" t="s">
        <v>882</v>
      </c>
      <c r="Z67" s="251" t="s">
        <v>631</v>
      </c>
      <c r="AA67" s="251" t="s">
        <v>608</v>
      </c>
      <c r="AB67" s="251" t="s">
        <v>624</v>
      </c>
      <c r="AC67" s="252">
        <v>41313</v>
      </c>
    </row>
    <row r="68" spans="1:29" ht="24.95" customHeight="1">
      <c r="A68" s="251" t="s">
        <v>883</v>
      </c>
      <c r="B68" s="251" t="s">
        <v>616</v>
      </c>
      <c r="C68" s="251" t="s">
        <v>617</v>
      </c>
      <c r="D68" s="251" t="s">
        <v>495</v>
      </c>
      <c r="E68" s="251" t="s">
        <v>41</v>
      </c>
      <c r="F68" s="252">
        <v>41340</v>
      </c>
      <c r="G68" s="252">
        <v>41341</v>
      </c>
      <c r="H68" s="251" t="s">
        <v>487</v>
      </c>
      <c r="I68" s="251" t="s">
        <v>488</v>
      </c>
      <c r="J68" s="251" t="s">
        <v>489</v>
      </c>
      <c r="K68" s="251" t="s">
        <v>490</v>
      </c>
      <c r="L68" s="251" t="s">
        <v>884</v>
      </c>
      <c r="M68" s="253">
        <v>410190</v>
      </c>
      <c r="N68" s="251" t="s">
        <v>724</v>
      </c>
      <c r="O68" s="251" t="s">
        <v>725</v>
      </c>
      <c r="P68" s="254">
        <v>4101.8999999999996</v>
      </c>
      <c r="Q68" s="252">
        <v>41341</v>
      </c>
      <c r="R68" s="257">
        <v>41341</v>
      </c>
      <c r="S68" s="251" t="s">
        <v>498</v>
      </c>
      <c r="T68" s="251" t="s">
        <v>493</v>
      </c>
      <c r="U68" s="251" t="s">
        <v>545</v>
      </c>
      <c r="V68" s="251" t="s">
        <v>492</v>
      </c>
      <c r="W68" s="251" t="s">
        <v>496</v>
      </c>
      <c r="X68" s="251" t="s">
        <v>605</v>
      </c>
      <c r="Y68" s="251" t="s">
        <v>885</v>
      </c>
      <c r="Z68" s="251" t="s">
        <v>631</v>
      </c>
      <c r="AA68" s="251" t="s">
        <v>609</v>
      </c>
      <c r="AB68" s="251" t="s">
        <v>624</v>
      </c>
      <c r="AC68" s="252">
        <v>41340</v>
      </c>
    </row>
    <row r="69" spans="1:29" ht="24.95" customHeight="1">
      <c r="A69" s="251" t="s">
        <v>886</v>
      </c>
      <c r="B69" s="251" t="s">
        <v>616</v>
      </c>
      <c r="C69" s="251" t="s">
        <v>617</v>
      </c>
      <c r="D69" s="251" t="s">
        <v>495</v>
      </c>
      <c r="E69" s="251" t="s">
        <v>42</v>
      </c>
      <c r="F69" s="252">
        <v>41390</v>
      </c>
      <c r="G69" s="252">
        <v>41390</v>
      </c>
      <c r="H69" s="251" t="s">
        <v>487</v>
      </c>
      <c r="I69" s="251" t="s">
        <v>488</v>
      </c>
      <c r="J69" s="251" t="s">
        <v>489</v>
      </c>
      <c r="K69" s="251" t="s">
        <v>490</v>
      </c>
      <c r="L69" s="251" t="s">
        <v>887</v>
      </c>
      <c r="M69" s="253">
        <v>410190</v>
      </c>
      <c r="N69" s="251" t="s">
        <v>724</v>
      </c>
      <c r="O69" s="251" t="s">
        <v>725</v>
      </c>
      <c r="P69" s="254">
        <v>4101.8999999999996</v>
      </c>
      <c r="Q69" s="252">
        <v>41393</v>
      </c>
      <c r="R69" s="257">
        <v>41393</v>
      </c>
      <c r="S69" s="251" t="s">
        <v>498</v>
      </c>
      <c r="T69" s="251" t="s">
        <v>493</v>
      </c>
      <c r="U69" s="251" t="s">
        <v>888</v>
      </c>
      <c r="V69" s="251" t="s">
        <v>492</v>
      </c>
      <c r="W69" s="251" t="s">
        <v>496</v>
      </c>
      <c r="X69" s="251" t="s">
        <v>610</v>
      </c>
      <c r="Y69" s="251" t="s">
        <v>889</v>
      </c>
      <c r="Z69" s="251" t="s">
        <v>631</v>
      </c>
      <c r="AA69" s="251" t="s">
        <v>609</v>
      </c>
      <c r="AB69" s="251" t="s">
        <v>624</v>
      </c>
      <c r="AC69" s="252">
        <v>41390</v>
      </c>
    </row>
    <row r="70" spans="1:29" ht="24.95" customHeight="1">
      <c r="A70" s="251" t="s">
        <v>890</v>
      </c>
      <c r="B70" s="251" t="s">
        <v>616</v>
      </c>
      <c r="C70" s="251" t="s">
        <v>617</v>
      </c>
      <c r="D70" s="251" t="s">
        <v>495</v>
      </c>
      <c r="E70" s="251" t="s">
        <v>43</v>
      </c>
      <c r="F70" s="252">
        <v>41402</v>
      </c>
      <c r="G70" s="252">
        <v>41403</v>
      </c>
      <c r="H70" s="251" t="s">
        <v>487</v>
      </c>
      <c r="I70" s="251" t="s">
        <v>488</v>
      </c>
      <c r="J70" s="251" t="s">
        <v>489</v>
      </c>
      <c r="K70" s="251" t="s">
        <v>490</v>
      </c>
      <c r="L70" s="251" t="s">
        <v>891</v>
      </c>
      <c r="M70" s="253">
        <v>410190</v>
      </c>
      <c r="N70" s="251" t="s">
        <v>724</v>
      </c>
      <c r="O70" s="251" t="s">
        <v>725</v>
      </c>
      <c r="P70" s="254">
        <v>4101.8999999999996</v>
      </c>
      <c r="Q70" s="252">
        <v>41403</v>
      </c>
      <c r="R70" s="257">
        <v>41403</v>
      </c>
      <c r="S70" s="251" t="s">
        <v>498</v>
      </c>
      <c r="T70" s="251" t="s">
        <v>493</v>
      </c>
      <c r="U70" s="251" t="s">
        <v>546</v>
      </c>
      <c r="V70" s="251" t="s">
        <v>492</v>
      </c>
      <c r="W70" s="251" t="s">
        <v>496</v>
      </c>
      <c r="X70" s="251" t="s">
        <v>610</v>
      </c>
      <c r="Y70" s="251" t="s">
        <v>889</v>
      </c>
      <c r="Z70" s="251" t="s">
        <v>631</v>
      </c>
      <c r="AA70" s="251" t="s">
        <v>609</v>
      </c>
      <c r="AB70" s="251" t="s">
        <v>624</v>
      </c>
      <c r="AC70" s="252">
        <v>41402</v>
      </c>
    </row>
    <row r="71" spans="1:29" ht="24.95" customHeight="1">
      <c r="A71" s="251" t="s">
        <v>892</v>
      </c>
      <c r="B71" s="251" t="s">
        <v>616</v>
      </c>
      <c r="C71" s="251" t="s">
        <v>617</v>
      </c>
      <c r="D71" s="251" t="s">
        <v>495</v>
      </c>
      <c r="E71" s="251" t="s">
        <v>116</v>
      </c>
      <c r="F71" s="252">
        <v>41431</v>
      </c>
      <c r="G71" s="252">
        <v>41432</v>
      </c>
      <c r="H71" s="251" t="s">
        <v>487</v>
      </c>
      <c r="I71" s="251" t="s">
        <v>488</v>
      </c>
      <c r="J71" s="251" t="s">
        <v>489</v>
      </c>
      <c r="K71" s="251" t="s">
        <v>490</v>
      </c>
      <c r="L71" s="251" t="s">
        <v>893</v>
      </c>
      <c r="M71" s="253">
        <v>410190</v>
      </c>
      <c r="N71" s="251" t="s">
        <v>724</v>
      </c>
      <c r="O71" s="251" t="s">
        <v>725</v>
      </c>
      <c r="P71" s="254">
        <v>4101.8999999999996</v>
      </c>
      <c r="Q71" s="252">
        <v>41432</v>
      </c>
      <c r="R71" s="257">
        <v>41432</v>
      </c>
      <c r="S71" s="251" t="s">
        <v>498</v>
      </c>
      <c r="T71" s="251" t="s">
        <v>493</v>
      </c>
      <c r="U71" s="251" t="s">
        <v>547</v>
      </c>
      <c r="V71" s="251" t="s">
        <v>492</v>
      </c>
      <c r="W71" s="251" t="s">
        <v>496</v>
      </c>
      <c r="X71" s="251" t="s">
        <v>610</v>
      </c>
      <c r="Y71" s="251" t="s">
        <v>889</v>
      </c>
      <c r="Z71" s="251" t="s">
        <v>631</v>
      </c>
      <c r="AA71" s="251" t="s">
        <v>609</v>
      </c>
      <c r="AB71" s="251" t="s">
        <v>624</v>
      </c>
      <c r="AC71" s="252">
        <v>41431</v>
      </c>
    </row>
    <row r="72" spans="1:29" ht="24.95" customHeight="1">
      <c r="A72" s="251" t="s">
        <v>894</v>
      </c>
      <c r="B72" s="251" t="s">
        <v>616</v>
      </c>
      <c r="C72" s="251" t="s">
        <v>617</v>
      </c>
      <c r="D72" s="251" t="s">
        <v>495</v>
      </c>
      <c r="E72" s="251" t="s">
        <v>118</v>
      </c>
      <c r="F72" s="252">
        <v>41460</v>
      </c>
      <c r="G72" s="252">
        <v>41460</v>
      </c>
      <c r="H72" s="251" t="s">
        <v>487</v>
      </c>
      <c r="I72" s="251" t="s">
        <v>488</v>
      </c>
      <c r="J72" s="251" t="s">
        <v>489</v>
      </c>
      <c r="K72" s="251" t="s">
        <v>490</v>
      </c>
      <c r="L72" s="251" t="s">
        <v>895</v>
      </c>
      <c r="M72" s="253">
        <v>410190</v>
      </c>
      <c r="N72" s="251" t="s">
        <v>724</v>
      </c>
      <c r="O72" s="251" t="s">
        <v>725</v>
      </c>
      <c r="P72" s="254">
        <v>4101.8999999999996</v>
      </c>
      <c r="Q72" s="252">
        <v>41463</v>
      </c>
      <c r="R72" s="257">
        <v>41463</v>
      </c>
      <c r="S72" s="251" t="s">
        <v>498</v>
      </c>
      <c r="T72" s="251" t="s">
        <v>493</v>
      </c>
      <c r="U72" s="251" t="s">
        <v>548</v>
      </c>
      <c r="V72" s="251" t="s">
        <v>492</v>
      </c>
      <c r="W72" s="251" t="s">
        <v>496</v>
      </c>
      <c r="X72" s="251" t="s">
        <v>610</v>
      </c>
      <c r="Y72" s="251" t="s">
        <v>889</v>
      </c>
      <c r="Z72" s="251" t="s">
        <v>631</v>
      </c>
      <c r="AA72" s="251" t="s">
        <v>609</v>
      </c>
      <c r="AB72" s="251" t="s">
        <v>624</v>
      </c>
      <c r="AC72" s="252">
        <v>41460</v>
      </c>
    </row>
    <row r="73" spans="1:29" ht="24.95" customHeight="1">
      <c r="A73" s="251" t="s">
        <v>896</v>
      </c>
      <c r="B73" s="251" t="s">
        <v>616</v>
      </c>
      <c r="C73" s="251" t="s">
        <v>617</v>
      </c>
      <c r="D73" s="251" t="s">
        <v>495</v>
      </c>
      <c r="E73" s="251" t="s">
        <v>120</v>
      </c>
      <c r="F73" s="252">
        <v>41495</v>
      </c>
      <c r="G73" s="252">
        <v>41498</v>
      </c>
      <c r="H73" s="251" t="s">
        <v>487</v>
      </c>
      <c r="I73" s="251" t="s">
        <v>488</v>
      </c>
      <c r="J73" s="251" t="s">
        <v>489</v>
      </c>
      <c r="K73" s="251" t="s">
        <v>490</v>
      </c>
      <c r="L73" s="251" t="s">
        <v>897</v>
      </c>
      <c r="M73" s="253">
        <v>410190</v>
      </c>
      <c r="N73" s="251" t="s">
        <v>724</v>
      </c>
      <c r="O73" s="251" t="s">
        <v>725</v>
      </c>
      <c r="P73" s="254">
        <v>4101.8999999999996</v>
      </c>
      <c r="Q73" s="252">
        <v>41498</v>
      </c>
      <c r="R73" s="257">
        <v>41498</v>
      </c>
      <c r="S73" s="251" t="s">
        <v>498</v>
      </c>
      <c r="T73" s="251" t="s">
        <v>493</v>
      </c>
      <c r="U73" s="251" t="s">
        <v>898</v>
      </c>
      <c r="V73" s="251" t="s">
        <v>492</v>
      </c>
      <c r="W73" s="251" t="s">
        <v>496</v>
      </c>
      <c r="X73" s="251" t="s">
        <v>610</v>
      </c>
      <c r="Y73" s="251" t="s">
        <v>889</v>
      </c>
      <c r="Z73" s="251" t="s">
        <v>631</v>
      </c>
      <c r="AA73" s="251" t="s">
        <v>609</v>
      </c>
      <c r="AB73" s="251" t="s">
        <v>624</v>
      </c>
      <c r="AC73" s="252">
        <v>41495</v>
      </c>
    </row>
    <row r="74" spans="1:29" ht="24.95" customHeight="1">
      <c r="A74" s="251" t="s">
        <v>899</v>
      </c>
      <c r="B74" s="251" t="s">
        <v>616</v>
      </c>
      <c r="C74" s="251" t="s">
        <v>617</v>
      </c>
      <c r="D74" s="251" t="s">
        <v>495</v>
      </c>
      <c r="E74" s="251" t="s">
        <v>122</v>
      </c>
      <c r="F74" s="252">
        <v>41527</v>
      </c>
      <c r="G74" s="252">
        <v>41527</v>
      </c>
      <c r="H74" s="251" t="s">
        <v>487</v>
      </c>
      <c r="I74" s="251" t="s">
        <v>488</v>
      </c>
      <c r="J74" s="251" t="s">
        <v>489</v>
      </c>
      <c r="K74" s="251" t="s">
        <v>490</v>
      </c>
      <c r="L74" s="251" t="s">
        <v>900</v>
      </c>
      <c r="M74" s="253">
        <v>410190</v>
      </c>
      <c r="N74" s="251" t="s">
        <v>724</v>
      </c>
      <c r="O74" s="251" t="s">
        <v>725</v>
      </c>
      <c r="P74" s="254">
        <v>4101.8999999999996</v>
      </c>
      <c r="Q74" s="252">
        <v>41528</v>
      </c>
      <c r="R74" s="257">
        <v>41528</v>
      </c>
      <c r="S74" s="251" t="s">
        <v>498</v>
      </c>
      <c r="T74" s="251" t="s">
        <v>493</v>
      </c>
      <c r="U74" s="251" t="s">
        <v>549</v>
      </c>
      <c r="V74" s="251" t="s">
        <v>492</v>
      </c>
      <c r="W74" s="251" t="s">
        <v>496</v>
      </c>
      <c r="X74" s="251" t="s">
        <v>610</v>
      </c>
      <c r="Y74" s="251" t="s">
        <v>889</v>
      </c>
      <c r="Z74" s="251" t="s">
        <v>631</v>
      </c>
      <c r="AA74" s="251" t="s">
        <v>609</v>
      </c>
      <c r="AB74" s="251" t="s">
        <v>624</v>
      </c>
      <c r="AC74" s="252">
        <v>41527</v>
      </c>
    </row>
    <row r="75" spans="1:29" ht="24.95" customHeight="1">
      <c r="A75" s="251" t="s">
        <v>901</v>
      </c>
      <c r="B75" s="251" t="s">
        <v>616</v>
      </c>
      <c r="C75" s="251" t="s">
        <v>617</v>
      </c>
      <c r="D75" s="251" t="s">
        <v>495</v>
      </c>
      <c r="E75" s="251" t="s">
        <v>124</v>
      </c>
      <c r="F75" s="252">
        <v>41554</v>
      </c>
      <c r="G75" s="252">
        <v>41556</v>
      </c>
      <c r="H75" s="251" t="s">
        <v>487</v>
      </c>
      <c r="I75" s="251" t="s">
        <v>488</v>
      </c>
      <c r="J75" s="251" t="s">
        <v>489</v>
      </c>
      <c r="K75" s="251" t="s">
        <v>490</v>
      </c>
      <c r="L75" s="251" t="s">
        <v>902</v>
      </c>
      <c r="M75" s="253">
        <v>410190</v>
      </c>
      <c r="N75" s="251" t="s">
        <v>724</v>
      </c>
      <c r="O75" s="251" t="s">
        <v>725</v>
      </c>
      <c r="P75" s="254">
        <v>4101.8999999999996</v>
      </c>
      <c r="Q75" s="252">
        <v>41555</v>
      </c>
      <c r="R75" s="257">
        <v>41555</v>
      </c>
      <c r="S75" s="251" t="s">
        <v>498</v>
      </c>
      <c r="T75" s="251" t="s">
        <v>493</v>
      </c>
      <c r="U75" s="251" t="s">
        <v>903</v>
      </c>
      <c r="V75" s="251" t="s">
        <v>492</v>
      </c>
      <c r="W75" s="251" t="s">
        <v>496</v>
      </c>
      <c r="X75" s="251" t="s">
        <v>610</v>
      </c>
      <c r="Y75" s="251" t="s">
        <v>889</v>
      </c>
      <c r="Z75" s="251" t="s">
        <v>631</v>
      </c>
      <c r="AA75" s="251" t="s">
        <v>609</v>
      </c>
      <c r="AB75" s="251" t="s">
        <v>624</v>
      </c>
      <c r="AC75" s="252">
        <v>41554</v>
      </c>
    </row>
    <row r="76" spans="1:29" ht="24.95" customHeight="1">
      <c r="A76" s="251" t="s">
        <v>904</v>
      </c>
      <c r="B76" s="251" t="s">
        <v>616</v>
      </c>
      <c r="C76" s="251" t="s">
        <v>617</v>
      </c>
      <c r="D76" s="251" t="s">
        <v>495</v>
      </c>
      <c r="E76" s="251" t="s">
        <v>126</v>
      </c>
      <c r="F76" s="252">
        <v>41589</v>
      </c>
      <c r="G76" s="252">
        <v>41590</v>
      </c>
      <c r="H76" s="251" t="s">
        <v>487</v>
      </c>
      <c r="I76" s="251" t="s">
        <v>488</v>
      </c>
      <c r="J76" s="251" t="s">
        <v>489</v>
      </c>
      <c r="K76" s="251" t="s">
        <v>490</v>
      </c>
      <c r="L76" s="251" t="s">
        <v>905</v>
      </c>
      <c r="M76" s="253">
        <v>410190</v>
      </c>
      <c r="N76" s="251" t="s">
        <v>724</v>
      </c>
      <c r="O76" s="251" t="s">
        <v>725</v>
      </c>
      <c r="P76" s="254">
        <v>4101.8999999999996</v>
      </c>
      <c r="Q76" s="252">
        <v>41590</v>
      </c>
      <c r="R76" s="257">
        <v>41591</v>
      </c>
      <c r="S76" s="251" t="s">
        <v>498</v>
      </c>
      <c r="T76" s="251" t="s">
        <v>493</v>
      </c>
      <c r="U76" s="251" t="s">
        <v>906</v>
      </c>
      <c r="V76" s="251" t="s">
        <v>492</v>
      </c>
      <c r="W76" s="251" t="s">
        <v>496</v>
      </c>
      <c r="X76" s="251" t="s">
        <v>610</v>
      </c>
      <c r="Y76" s="251" t="s">
        <v>889</v>
      </c>
      <c r="Z76" s="251" t="s">
        <v>631</v>
      </c>
      <c r="AA76" s="251" t="s">
        <v>609</v>
      </c>
      <c r="AB76" s="251" t="s">
        <v>624</v>
      </c>
      <c r="AC76" s="252">
        <v>41589</v>
      </c>
    </row>
    <row r="77" spans="1:29" ht="24.95" customHeight="1">
      <c r="A77" s="251" t="s">
        <v>907</v>
      </c>
      <c r="B77" s="251" t="s">
        <v>616</v>
      </c>
      <c r="C77" s="251" t="s">
        <v>617</v>
      </c>
      <c r="D77" s="251" t="s">
        <v>495</v>
      </c>
      <c r="E77" s="251" t="s">
        <v>128</v>
      </c>
      <c r="F77" s="252">
        <v>41613</v>
      </c>
      <c r="G77" s="252">
        <v>41617</v>
      </c>
      <c r="H77" s="251" t="s">
        <v>487</v>
      </c>
      <c r="I77" s="251" t="s">
        <v>488</v>
      </c>
      <c r="J77" s="251" t="s">
        <v>489</v>
      </c>
      <c r="K77" s="251" t="s">
        <v>490</v>
      </c>
      <c r="L77" s="251" t="s">
        <v>908</v>
      </c>
      <c r="M77" s="253">
        <v>410190</v>
      </c>
      <c r="N77" s="251" t="s">
        <v>724</v>
      </c>
      <c r="O77" s="251" t="s">
        <v>725</v>
      </c>
      <c r="P77" s="254">
        <v>4101.8999999999996</v>
      </c>
      <c r="Q77" s="252">
        <v>41617</v>
      </c>
      <c r="R77" s="257">
        <v>41618</v>
      </c>
      <c r="S77" s="251" t="s">
        <v>498</v>
      </c>
      <c r="T77" s="251" t="s">
        <v>493</v>
      </c>
      <c r="U77" s="251" t="s">
        <v>550</v>
      </c>
      <c r="V77" s="251" t="s">
        <v>492</v>
      </c>
      <c r="W77" s="251" t="s">
        <v>496</v>
      </c>
      <c r="X77" s="251" t="s">
        <v>610</v>
      </c>
      <c r="Y77" s="251" t="s">
        <v>889</v>
      </c>
      <c r="Z77" s="251" t="s">
        <v>631</v>
      </c>
      <c r="AA77" s="251" t="s">
        <v>609</v>
      </c>
      <c r="AB77" s="251" t="s">
        <v>624</v>
      </c>
      <c r="AC77" s="252">
        <v>41613</v>
      </c>
    </row>
    <row r="78" spans="1:29" ht="24.95" customHeight="1">
      <c r="A78" s="251" t="s">
        <v>909</v>
      </c>
      <c r="B78" s="251" t="s">
        <v>616</v>
      </c>
      <c r="C78" s="251" t="s">
        <v>617</v>
      </c>
      <c r="D78" s="251" t="s">
        <v>495</v>
      </c>
      <c r="E78" s="251" t="s">
        <v>910</v>
      </c>
      <c r="F78" s="252">
        <v>41631</v>
      </c>
      <c r="G78" s="252">
        <v>41635</v>
      </c>
      <c r="H78" s="251" t="s">
        <v>487</v>
      </c>
      <c r="I78" s="251" t="s">
        <v>488</v>
      </c>
      <c r="J78" s="251" t="s">
        <v>489</v>
      </c>
      <c r="K78" s="251" t="s">
        <v>490</v>
      </c>
      <c r="L78" s="251" t="s">
        <v>911</v>
      </c>
      <c r="M78" s="253">
        <v>410114</v>
      </c>
      <c r="N78" s="251" t="s">
        <v>724</v>
      </c>
      <c r="O78" s="251" t="s">
        <v>725</v>
      </c>
      <c r="P78" s="254">
        <v>4101.1400000000003</v>
      </c>
      <c r="Q78" s="252">
        <v>41634</v>
      </c>
      <c r="R78" s="257">
        <v>41634</v>
      </c>
      <c r="S78" s="251" t="s">
        <v>498</v>
      </c>
      <c r="T78" s="251" t="s">
        <v>493</v>
      </c>
      <c r="U78" s="251" t="s">
        <v>912</v>
      </c>
      <c r="V78" s="251" t="s">
        <v>492</v>
      </c>
      <c r="W78" s="251" t="s">
        <v>496</v>
      </c>
      <c r="X78" s="251" t="s">
        <v>610</v>
      </c>
      <c r="Y78" s="251" t="s">
        <v>889</v>
      </c>
      <c r="Z78" s="251" t="s">
        <v>631</v>
      </c>
      <c r="AA78" s="251" t="s">
        <v>609</v>
      </c>
      <c r="AB78" s="251" t="s">
        <v>624</v>
      </c>
      <c r="AC78" s="252">
        <v>41631</v>
      </c>
    </row>
    <row r="79" spans="1:29" ht="24.95" customHeight="1">
      <c r="A79" s="251" t="s">
        <v>913</v>
      </c>
      <c r="B79" s="251" t="s">
        <v>616</v>
      </c>
      <c r="C79" s="251" t="s">
        <v>617</v>
      </c>
      <c r="D79" s="251" t="s">
        <v>495</v>
      </c>
      <c r="E79" s="251" t="s">
        <v>132</v>
      </c>
      <c r="F79" s="252">
        <v>41641</v>
      </c>
      <c r="G79" s="252">
        <v>41646</v>
      </c>
      <c r="H79" s="251" t="s">
        <v>487</v>
      </c>
      <c r="I79" s="251" t="s">
        <v>488</v>
      </c>
      <c r="J79" s="251" t="s">
        <v>489</v>
      </c>
      <c r="K79" s="251" t="s">
        <v>490</v>
      </c>
      <c r="L79" s="251" t="s">
        <v>914</v>
      </c>
      <c r="M79" s="253">
        <v>410190</v>
      </c>
      <c r="N79" s="251" t="s">
        <v>724</v>
      </c>
      <c r="O79" s="251" t="s">
        <v>725</v>
      </c>
      <c r="P79" s="254">
        <v>4101.8999999999996</v>
      </c>
      <c r="Q79" s="252">
        <v>41646</v>
      </c>
      <c r="R79" s="257">
        <v>41646</v>
      </c>
      <c r="S79" s="251" t="s">
        <v>498</v>
      </c>
      <c r="T79" s="251" t="s">
        <v>493</v>
      </c>
      <c r="U79" s="251" t="s">
        <v>551</v>
      </c>
      <c r="V79" s="251" t="s">
        <v>492</v>
      </c>
      <c r="W79" s="251" t="s">
        <v>496</v>
      </c>
      <c r="X79" s="251" t="s">
        <v>605</v>
      </c>
      <c r="Y79" s="251" t="s">
        <v>915</v>
      </c>
      <c r="Z79" s="251" t="s">
        <v>631</v>
      </c>
      <c r="AA79" s="251" t="s">
        <v>609</v>
      </c>
      <c r="AB79" s="251" t="s">
        <v>624</v>
      </c>
      <c r="AC79" s="252">
        <v>41642</v>
      </c>
    </row>
    <row r="80" spans="1:29" ht="24.95" customHeight="1">
      <c r="A80" s="251" t="s">
        <v>916</v>
      </c>
      <c r="B80" s="251" t="s">
        <v>616</v>
      </c>
      <c r="C80" s="251" t="s">
        <v>617</v>
      </c>
      <c r="D80" s="251" t="s">
        <v>495</v>
      </c>
      <c r="E80" s="251" t="s">
        <v>917</v>
      </c>
      <c r="F80" s="252">
        <v>41681</v>
      </c>
      <c r="G80" s="252">
        <v>41684</v>
      </c>
      <c r="H80" s="251" t="s">
        <v>487</v>
      </c>
      <c r="I80" s="251" t="s">
        <v>488</v>
      </c>
      <c r="J80" s="251" t="s">
        <v>489</v>
      </c>
      <c r="K80" s="251" t="s">
        <v>490</v>
      </c>
      <c r="L80" s="251" t="s">
        <v>918</v>
      </c>
      <c r="M80" s="253">
        <v>438020</v>
      </c>
      <c r="N80" s="251" t="s">
        <v>724</v>
      </c>
      <c r="O80" s="251" t="s">
        <v>725</v>
      </c>
      <c r="P80" s="254">
        <v>4380.2</v>
      </c>
      <c r="Q80" s="252">
        <v>41684</v>
      </c>
      <c r="R80" s="257">
        <v>41683</v>
      </c>
      <c r="S80" s="251" t="s">
        <v>498</v>
      </c>
      <c r="T80" s="251" t="s">
        <v>493</v>
      </c>
      <c r="U80" s="251" t="s">
        <v>919</v>
      </c>
      <c r="V80" s="251" t="s">
        <v>492</v>
      </c>
      <c r="W80" s="251" t="s">
        <v>496</v>
      </c>
      <c r="X80" s="251" t="s">
        <v>610</v>
      </c>
      <c r="Y80" s="251" t="s">
        <v>889</v>
      </c>
      <c r="Z80" s="251" t="s">
        <v>631</v>
      </c>
      <c r="AA80" s="251" t="s">
        <v>609</v>
      </c>
      <c r="AB80" s="251" t="s">
        <v>624</v>
      </c>
      <c r="AC80" s="252">
        <v>41682</v>
      </c>
    </row>
    <row r="81" spans="1:29" ht="24.95" customHeight="1">
      <c r="A81" s="251" t="s">
        <v>920</v>
      </c>
      <c r="B81" s="251" t="s">
        <v>616</v>
      </c>
      <c r="C81" s="251" t="s">
        <v>617</v>
      </c>
      <c r="D81" s="251" t="s">
        <v>802</v>
      </c>
      <c r="E81" s="251" t="s">
        <v>921</v>
      </c>
      <c r="F81" s="252">
        <v>41682</v>
      </c>
      <c r="G81" s="252">
        <v>41708</v>
      </c>
      <c r="H81" s="251" t="s">
        <v>804</v>
      </c>
      <c r="I81" s="251" t="s">
        <v>488</v>
      </c>
      <c r="J81" s="251" t="s">
        <v>489</v>
      </c>
      <c r="K81" s="251" t="s">
        <v>490</v>
      </c>
      <c r="L81" s="251" t="s">
        <v>922</v>
      </c>
      <c r="M81" s="253">
        <v>114321</v>
      </c>
      <c r="N81" s="251" t="s">
        <v>806</v>
      </c>
      <c r="O81" s="251" t="s">
        <v>923</v>
      </c>
      <c r="P81" s="254">
        <v>1143.21</v>
      </c>
      <c r="Q81" s="252">
        <v>41708</v>
      </c>
      <c r="R81" s="257">
        <v>41708</v>
      </c>
      <c r="S81" s="251" t="s">
        <v>808</v>
      </c>
      <c r="T81" s="251" t="s">
        <v>493</v>
      </c>
      <c r="U81" s="251" t="s">
        <v>924</v>
      </c>
      <c r="V81" s="251" t="s">
        <v>810</v>
      </c>
      <c r="W81" s="251" t="s">
        <v>811</v>
      </c>
      <c r="X81" s="251" t="s">
        <v>605</v>
      </c>
      <c r="Y81" s="251" t="s">
        <v>925</v>
      </c>
      <c r="Z81" s="251" t="s">
        <v>926</v>
      </c>
      <c r="AA81" s="251" t="s">
        <v>927</v>
      </c>
      <c r="AB81" s="251" t="s">
        <v>854</v>
      </c>
      <c r="AC81" s="252">
        <v>41705</v>
      </c>
    </row>
    <row r="82" spans="1:29" ht="24.95" customHeight="1">
      <c r="A82" s="251" t="s">
        <v>928</v>
      </c>
      <c r="B82" s="251" t="s">
        <v>616</v>
      </c>
      <c r="C82" s="251" t="s">
        <v>617</v>
      </c>
      <c r="D82" s="251" t="s">
        <v>495</v>
      </c>
      <c r="E82" s="251" t="s">
        <v>238</v>
      </c>
      <c r="F82" s="252">
        <v>41697</v>
      </c>
      <c r="G82" s="252">
        <v>41712</v>
      </c>
      <c r="H82" s="251" t="s">
        <v>487</v>
      </c>
      <c r="I82" s="251" t="s">
        <v>488</v>
      </c>
      <c r="J82" s="251" t="s">
        <v>489</v>
      </c>
      <c r="K82" s="251" t="s">
        <v>490</v>
      </c>
      <c r="L82" s="251" t="s">
        <v>929</v>
      </c>
      <c r="M82" s="253">
        <v>438020</v>
      </c>
      <c r="N82" s="251" t="s">
        <v>724</v>
      </c>
      <c r="O82" s="251" t="s">
        <v>725</v>
      </c>
      <c r="P82" s="254">
        <v>4380.2</v>
      </c>
      <c r="Q82" s="252">
        <v>41715</v>
      </c>
      <c r="R82" s="257">
        <v>41715</v>
      </c>
      <c r="S82" s="251" t="s">
        <v>498</v>
      </c>
      <c r="T82" s="251" t="s">
        <v>493</v>
      </c>
      <c r="U82" s="251" t="s">
        <v>930</v>
      </c>
      <c r="V82" s="251" t="s">
        <v>492</v>
      </c>
      <c r="W82" s="251" t="s">
        <v>496</v>
      </c>
      <c r="X82" s="251" t="s">
        <v>610</v>
      </c>
      <c r="Y82" s="251" t="s">
        <v>889</v>
      </c>
      <c r="Z82" s="251" t="s">
        <v>631</v>
      </c>
      <c r="AA82" s="251" t="s">
        <v>609</v>
      </c>
      <c r="AB82" s="251" t="s">
        <v>624</v>
      </c>
      <c r="AC82" s="252">
        <v>41711</v>
      </c>
    </row>
    <row r="83" spans="1:29" ht="24.95" customHeight="1">
      <c r="A83" s="251" t="s">
        <v>931</v>
      </c>
      <c r="B83" s="251" t="s">
        <v>616</v>
      </c>
      <c r="C83" s="251" t="s">
        <v>617</v>
      </c>
      <c r="D83" s="251" t="s">
        <v>495</v>
      </c>
      <c r="E83" s="251" t="s">
        <v>242</v>
      </c>
      <c r="F83" s="252">
        <v>41711</v>
      </c>
      <c r="G83" s="252">
        <v>41733</v>
      </c>
      <c r="H83" s="251" t="s">
        <v>487</v>
      </c>
      <c r="I83" s="251" t="s">
        <v>488</v>
      </c>
      <c r="J83" s="251" t="s">
        <v>489</v>
      </c>
      <c r="K83" s="251" t="s">
        <v>490</v>
      </c>
      <c r="L83" s="251" t="s">
        <v>932</v>
      </c>
      <c r="M83" s="253">
        <v>438020</v>
      </c>
      <c r="N83" s="251" t="s">
        <v>724</v>
      </c>
      <c r="O83" s="251" t="s">
        <v>725</v>
      </c>
      <c r="P83" s="254">
        <v>4380.2</v>
      </c>
      <c r="Q83" s="252">
        <v>41733</v>
      </c>
      <c r="R83" s="257">
        <v>41736</v>
      </c>
      <c r="S83" s="251" t="s">
        <v>498</v>
      </c>
      <c r="T83" s="251" t="s">
        <v>493</v>
      </c>
      <c r="U83" s="251" t="s">
        <v>552</v>
      </c>
      <c r="V83" s="251" t="s">
        <v>492</v>
      </c>
      <c r="W83" s="251" t="s">
        <v>496</v>
      </c>
      <c r="X83" s="251" t="s">
        <v>610</v>
      </c>
      <c r="Y83" s="251" t="s">
        <v>889</v>
      </c>
      <c r="Z83" s="251" t="s">
        <v>631</v>
      </c>
      <c r="AA83" s="251" t="s">
        <v>609</v>
      </c>
      <c r="AB83" s="251" t="s">
        <v>624</v>
      </c>
      <c r="AC83" s="252">
        <v>41732</v>
      </c>
    </row>
    <row r="84" spans="1:29" ht="24.95" customHeight="1">
      <c r="A84" s="251" t="s">
        <v>933</v>
      </c>
      <c r="B84" s="251" t="s">
        <v>616</v>
      </c>
      <c r="C84" s="251" t="s">
        <v>617</v>
      </c>
      <c r="D84" s="251" t="s">
        <v>495</v>
      </c>
      <c r="E84" s="251" t="s">
        <v>553</v>
      </c>
      <c r="F84" s="252">
        <v>41724</v>
      </c>
      <c r="G84" s="252">
        <v>41771</v>
      </c>
      <c r="H84" s="251" t="s">
        <v>487</v>
      </c>
      <c r="I84" s="251" t="s">
        <v>488</v>
      </c>
      <c r="J84" s="251" t="s">
        <v>489</v>
      </c>
      <c r="K84" s="251" t="s">
        <v>490</v>
      </c>
      <c r="L84" s="251" t="s">
        <v>934</v>
      </c>
      <c r="M84" s="253">
        <v>438020</v>
      </c>
      <c r="N84" s="251" t="s">
        <v>724</v>
      </c>
      <c r="O84" s="251" t="s">
        <v>725</v>
      </c>
      <c r="P84" s="254">
        <v>4380.2</v>
      </c>
      <c r="Q84" s="252">
        <v>41771</v>
      </c>
      <c r="R84" s="257">
        <v>41772</v>
      </c>
      <c r="S84" s="251" t="s">
        <v>498</v>
      </c>
      <c r="T84" s="251" t="s">
        <v>493</v>
      </c>
      <c r="U84" s="251" t="s">
        <v>935</v>
      </c>
      <c r="V84" s="251" t="s">
        <v>492</v>
      </c>
      <c r="W84" s="251" t="s">
        <v>496</v>
      </c>
      <c r="X84" s="251" t="s">
        <v>610</v>
      </c>
      <c r="Y84" s="251" t="s">
        <v>889</v>
      </c>
      <c r="Z84" s="251" t="s">
        <v>631</v>
      </c>
      <c r="AA84" s="251" t="s">
        <v>609</v>
      </c>
      <c r="AB84" s="251" t="s">
        <v>624</v>
      </c>
      <c r="AC84" s="252">
        <v>41768</v>
      </c>
    </row>
    <row r="85" spans="1:29" ht="24.95" customHeight="1">
      <c r="A85" s="251" t="s">
        <v>936</v>
      </c>
      <c r="B85" s="251" t="s">
        <v>616</v>
      </c>
      <c r="C85" s="251" t="s">
        <v>617</v>
      </c>
      <c r="D85" s="251" t="s">
        <v>495</v>
      </c>
      <c r="E85" s="251" t="s">
        <v>138</v>
      </c>
      <c r="F85" s="252">
        <v>41740</v>
      </c>
      <c r="G85" s="252">
        <v>41800</v>
      </c>
      <c r="H85" s="251" t="s">
        <v>487</v>
      </c>
      <c r="I85" s="251" t="s">
        <v>488</v>
      </c>
      <c r="J85" s="251" t="s">
        <v>489</v>
      </c>
      <c r="K85" s="251" t="s">
        <v>490</v>
      </c>
      <c r="L85" s="251" t="s">
        <v>937</v>
      </c>
      <c r="M85" s="253">
        <v>438020</v>
      </c>
      <c r="N85" s="251" t="s">
        <v>724</v>
      </c>
      <c r="O85" s="251" t="s">
        <v>725</v>
      </c>
      <c r="P85" s="254">
        <v>4380.2</v>
      </c>
      <c r="Q85" s="252">
        <v>41800</v>
      </c>
      <c r="R85" s="257">
        <v>41800</v>
      </c>
      <c r="S85" s="251" t="s">
        <v>498</v>
      </c>
      <c r="T85" s="251" t="s">
        <v>493</v>
      </c>
      <c r="U85" s="251" t="s">
        <v>554</v>
      </c>
      <c r="V85" s="251" t="s">
        <v>492</v>
      </c>
      <c r="W85" s="251" t="s">
        <v>496</v>
      </c>
      <c r="X85" s="251" t="s">
        <v>610</v>
      </c>
      <c r="Y85" s="251" t="s">
        <v>889</v>
      </c>
      <c r="Z85" s="251" t="s">
        <v>631</v>
      </c>
      <c r="AA85" s="251" t="s">
        <v>609</v>
      </c>
      <c r="AB85" s="251" t="s">
        <v>624</v>
      </c>
      <c r="AC85" s="252">
        <v>41796</v>
      </c>
    </row>
    <row r="86" spans="1:29" ht="24.95" customHeight="1">
      <c r="A86" s="251" t="s">
        <v>938</v>
      </c>
      <c r="B86" s="251" t="s">
        <v>616</v>
      </c>
      <c r="C86" s="251" t="s">
        <v>617</v>
      </c>
      <c r="D86" s="251" t="s">
        <v>495</v>
      </c>
      <c r="E86" s="251" t="s">
        <v>140</v>
      </c>
      <c r="F86" s="252">
        <v>41786</v>
      </c>
      <c r="G86" s="252">
        <v>41824</v>
      </c>
      <c r="H86" s="251" t="s">
        <v>487</v>
      </c>
      <c r="I86" s="251" t="s">
        <v>488</v>
      </c>
      <c r="J86" s="251" t="s">
        <v>489</v>
      </c>
      <c r="K86" s="251" t="s">
        <v>490</v>
      </c>
      <c r="L86" s="251" t="s">
        <v>939</v>
      </c>
      <c r="M86" s="253">
        <v>438020</v>
      </c>
      <c r="N86" s="251" t="s">
        <v>724</v>
      </c>
      <c r="O86" s="251" t="s">
        <v>725</v>
      </c>
      <c r="P86" s="254">
        <v>4380.2</v>
      </c>
      <c r="Q86" s="252">
        <v>41828</v>
      </c>
      <c r="R86" s="257">
        <v>41828</v>
      </c>
      <c r="S86" s="251" t="s">
        <v>498</v>
      </c>
      <c r="T86" s="251" t="s">
        <v>493</v>
      </c>
      <c r="U86" s="251" t="s">
        <v>555</v>
      </c>
      <c r="V86" s="251" t="s">
        <v>492</v>
      </c>
      <c r="W86" s="251" t="s">
        <v>496</v>
      </c>
      <c r="X86" s="251" t="s">
        <v>610</v>
      </c>
      <c r="Y86" s="251" t="s">
        <v>889</v>
      </c>
      <c r="Z86" s="251" t="s">
        <v>631</v>
      </c>
      <c r="AA86" s="251" t="s">
        <v>609</v>
      </c>
      <c r="AB86" s="251" t="s">
        <v>624</v>
      </c>
      <c r="AC86" s="252">
        <v>41823</v>
      </c>
    </row>
    <row r="87" spans="1:29" ht="24.95" customHeight="1">
      <c r="A87" s="251" t="s">
        <v>940</v>
      </c>
      <c r="B87" s="251" t="s">
        <v>616</v>
      </c>
      <c r="C87" s="251" t="s">
        <v>617</v>
      </c>
      <c r="D87" s="251" t="s">
        <v>495</v>
      </c>
      <c r="E87" s="251" t="s">
        <v>254</v>
      </c>
      <c r="F87" s="252">
        <v>41801</v>
      </c>
      <c r="G87" s="252">
        <v>41864</v>
      </c>
      <c r="H87" s="251" t="s">
        <v>487</v>
      </c>
      <c r="I87" s="251" t="s">
        <v>488</v>
      </c>
      <c r="J87" s="251" t="s">
        <v>489</v>
      </c>
      <c r="K87" s="251" t="s">
        <v>490</v>
      </c>
      <c r="L87" s="251" t="s">
        <v>941</v>
      </c>
      <c r="M87" s="253">
        <v>438020</v>
      </c>
      <c r="N87" s="251" t="s">
        <v>724</v>
      </c>
      <c r="O87" s="251" t="s">
        <v>725</v>
      </c>
      <c r="P87" s="254">
        <v>4380.2</v>
      </c>
      <c r="Q87" s="252">
        <v>41864</v>
      </c>
      <c r="R87" s="257">
        <v>41864</v>
      </c>
      <c r="S87" s="251" t="s">
        <v>498</v>
      </c>
      <c r="T87" s="251" t="s">
        <v>493</v>
      </c>
      <c r="U87" s="251" t="s">
        <v>556</v>
      </c>
      <c r="V87" s="251" t="s">
        <v>492</v>
      </c>
      <c r="W87" s="251" t="s">
        <v>496</v>
      </c>
      <c r="X87" s="251" t="s">
        <v>610</v>
      </c>
      <c r="Y87" s="251" t="s">
        <v>889</v>
      </c>
      <c r="Z87" s="251" t="s">
        <v>631</v>
      </c>
      <c r="AA87" s="251" t="s">
        <v>609</v>
      </c>
      <c r="AB87" s="251" t="s">
        <v>624</v>
      </c>
      <c r="AC87" s="252">
        <v>41862</v>
      </c>
    </row>
    <row r="88" spans="1:29" ht="24.95" customHeight="1">
      <c r="A88" s="251" t="s">
        <v>942</v>
      </c>
      <c r="B88" s="251" t="s">
        <v>616</v>
      </c>
      <c r="C88" s="251" t="s">
        <v>617</v>
      </c>
      <c r="D88" s="251" t="s">
        <v>495</v>
      </c>
      <c r="E88" s="251" t="s">
        <v>257</v>
      </c>
      <c r="F88" s="252">
        <v>41843</v>
      </c>
      <c r="G88" s="252">
        <v>41891</v>
      </c>
      <c r="H88" s="251" t="s">
        <v>487</v>
      </c>
      <c r="I88" s="251" t="s">
        <v>488</v>
      </c>
      <c r="J88" s="251" t="s">
        <v>489</v>
      </c>
      <c r="K88" s="251" t="s">
        <v>490</v>
      </c>
      <c r="L88" s="251" t="s">
        <v>943</v>
      </c>
      <c r="M88" s="253">
        <v>438020</v>
      </c>
      <c r="N88" s="251" t="s">
        <v>724</v>
      </c>
      <c r="O88" s="251" t="s">
        <v>725</v>
      </c>
      <c r="P88" s="254">
        <v>4380.2</v>
      </c>
      <c r="Q88" s="252">
        <v>41891</v>
      </c>
      <c r="R88" s="257">
        <v>41891</v>
      </c>
      <c r="S88" s="251" t="s">
        <v>498</v>
      </c>
      <c r="T88" s="251" t="s">
        <v>493</v>
      </c>
      <c r="U88" s="251" t="s">
        <v>557</v>
      </c>
      <c r="V88" s="251" t="s">
        <v>492</v>
      </c>
      <c r="W88" s="251" t="s">
        <v>496</v>
      </c>
      <c r="X88" s="251" t="s">
        <v>610</v>
      </c>
      <c r="Y88" s="251" t="s">
        <v>889</v>
      </c>
      <c r="Z88" s="251" t="s">
        <v>631</v>
      </c>
      <c r="AA88" s="251" t="s">
        <v>609</v>
      </c>
      <c r="AB88" s="251" t="s">
        <v>624</v>
      </c>
      <c r="AC88" s="252">
        <v>41890</v>
      </c>
    </row>
    <row r="89" spans="1:29" ht="24.95" customHeight="1">
      <c r="A89" s="251" t="s">
        <v>944</v>
      </c>
      <c r="B89" s="251" t="s">
        <v>616</v>
      </c>
      <c r="C89" s="251" t="s">
        <v>617</v>
      </c>
      <c r="D89" s="251" t="s">
        <v>495</v>
      </c>
      <c r="E89" s="251" t="s">
        <v>261</v>
      </c>
      <c r="F89" s="252">
        <v>41871</v>
      </c>
      <c r="G89" s="252">
        <v>41919</v>
      </c>
      <c r="H89" s="251" t="s">
        <v>487</v>
      </c>
      <c r="I89" s="251" t="s">
        <v>488</v>
      </c>
      <c r="J89" s="251" t="s">
        <v>489</v>
      </c>
      <c r="K89" s="251" t="s">
        <v>490</v>
      </c>
      <c r="L89" s="251" t="s">
        <v>945</v>
      </c>
      <c r="M89" s="253">
        <v>438020</v>
      </c>
      <c r="N89" s="251" t="s">
        <v>724</v>
      </c>
      <c r="O89" s="251" t="s">
        <v>725</v>
      </c>
      <c r="P89" s="254">
        <v>4380.2</v>
      </c>
      <c r="Q89" s="252">
        <v>41919</v>
      </c>
      <c r="R89" s="257">
        <v>41919</v>
      </c>
      <c r="S89" s="251" t="s">
        <v>498</v>
      </c>
      <c r="T89" s="251" t="s">
        <v>493</v>
      </c>
      <c r="U89" s="251" t="s">
        <v>558</v>
      </c>
      <c r="V89" s="251" t="s">
        <v>492</v>
      </c>
      <c r="W89" s="251" t="s">
        <v>496</v>
      </c>
      <c r="X89" s="251" t="s">
        <v>610</v>
      </c>
      <c r="Y89" s="251" t="s">
        <v>889</v>
      </c>
      <c r="Z89" s="251" t="s">
        <v>631</v>
      </c>
      <c r="AA89" s="251" t="s">
        <v>609</v>
      </c>
      <c r="AB89" s="251" t="s">
        <v>624</v>
      </c>
      <c r="AC89" s="252">
        <v>41918</v>
      </c>
    </row>
    <row r="90" spans="1:29" ht="24.95" customHeight="1">
      <c r="A90" s="251" t="s">
        <v>946</v>
      </c>
      <c r="B90" s="251" t="s">
        <v>616</v>
      </c>
      <c r="C90" s="251" t="s">
        <v>617</v>
      </c>
      <c r="D90" s="251" t="s">
        <v>495</v>
      </c>
      <c r="E90" s="251" t="s">
        <v>268</v>
      </c>
      <c r="F90" s="252">
        <v>41898</v>
      </c>
      <c r="G90" s="252">
        <v>41950</v>
      </c>
      <c r="H90" s="251" t="s">
        <v>487</v>
      </c>
      <c r="I90" s="251" t="s">
        <v>488</v>
      </c>
      <c r="J90" s="251" t="s">
        <v>489</v>
      </c>
      <c r="K90" s="251" t="s">
        <v>490</v>
      </c>
      <c r="L90" s="251" t="s">
        <v>947</v>
      </c>
      <c r="M90" s="253">
        <v>438020</v>
      </c>
      <c r="N90" s="251" t="s">
        <v>724</v>
      </c>
      <c r="O90" s="251" t="s">
        <v>725</v>
      </c>
      <c r="P90" s="254">
        <v>4380.2</v>
      </c>
      <c r="Q90" s="252">
        <v>41950</v>
      </c>
      <c r="R90" s="257">
        <v>41950</v>
      </c>
      <c r="S90" s="251" t="s">
        <v>498</v>
      </c>
      <c r="T90" s="251" t="s">
        <v>493</v>
      </c>
      <c r="U90" s="251" t="s">
        <v>559</v>
      </c>
      <c r="V90" s="251" t="s">
        <v>492</v>
      </c>
      <c r="W90" s="251" t="s">
        <v>496</v>
      </c>
      <c r="X90" s="251" t="s">
        <v>610</v>
      </c>
      <c r="Y90" s="251" t="s">
        <v>889</v>
      </c>
      <c r="Z90" s="251" t="s">
        <v>631</v>
      </c>
      <c r="AA90" s="251" t="s">
        <v>609</v>
      </c>
      <c r="AB90" s="251" t="s">
        <v>624</v>
      </c>
      <c r="AC90" s="252">
        <v>41947</v>
      </c>
    </row>
    <row r="91" spans="1:29" ht="24.95" customHeight="1">
      <c r="A91" s="251" t="s">
        <v>948</v>
      </c>
      <c r="B91" s="251" t="s">
        <v>616</v>
      </c>
      <c r="C91" s="251" t="s">
        <v>617</v>
      </c>
      <c r="D91" s="251" t="s">
        <v>495</v>
      </c>
      <c r="E91" s="251" t="s">
        <v>560</v>
      </c>
      <c r="F91" s="252">
        <v>41934</v>
      </c>
      <c r="G91" s="252">
        <v>41978</v>
      </c>
      <c r="H91" s="251" t="s">
        <v>487</v>
      </c>
      <c r="I91" s="251" t="s">
        <v>488</v>
      </c>
      <c r="J91" s="251" t="s">
        <v>489</v>
      </c>
      <c r="K91" s="251" t="s">
        <v>490</v>
      </c>
      <c r="L91" s="251" t="s">
        <v>949</v>
      </c>
      <c r="M91" s="253">
        <v>438020</v>
      </c>
      <c r="N91" s="251" t="s">
        <v>724</v>
      </c>
      <c r="O91" s="251" t="s">
        <v>725</v>
      </c>
      <c r="P91" s="254">
        <v>4380.2</v>
      </c>
      <c r="Q91" s="252">
        <v>41985</v>
      </c>
      <c r="R91" s="257">
        <v>41985</v>
      </c>
      <c r="S91" s="251" t="s">
        <v>498</v>
      </c>
      <c r="T91" s="251" t="s">
        <v>493</v>
      </c>
      <c r="U91" s="251" t="s">
        <v>561</v>
      </c>
      <c r="V91" s="251" t="s">
        <v>492</v>
      </c>
      <c r="W91" s="251" t="s">
        <v>496</v>
      </c>
      <c r="X91" s="251" t="s">
        <v>610</v>
      </c>
      <c r="Y91" s="251" t="s">
        <v>889</v>
      </c>
      <c r="Z91" s="251" t="s">
        <v>631</v>
      </c>
      <c r="AA91" s="251" t="s">
        <v>609</v>
      </c>
      <c r="AB91" s="251" t="s">
        <v>624</v>
      </c>
      <c r="AC91" s="252">
        <v>41977</v>
      </c>
    </row>
    <row r="92" spans="1:29" ht="24.95" customHeight="1">
      <c r="A92" s="251" t="s">
        <v>950</v>
      </c>
      <c r="B92" s="251" t="s">
        <v>616</v>
      </c>
      <c r="C92" s="251" t="s">
        <v>617</v>
      </c>
      <c r="D92" s="251" t="s">
        <v>495</v>
      </c>
      <c r="E92" s="251" t="s">
        <v>150</v>
      </c>
      <c r="F92" s="252">
        <v>41996</v>
      </c>
      <c r="G92" s="252">
        <v>42009</v>
      </c>
      <c r="H92" s="251" t="s">
        <v>487</v>
      </c>
      <c r="I92" s="251" t="s">
        <v>488</v>
      </c>
      <c r="J92" s="251" t="s">
        <v>489</v>
      </c>
      <c r="K92" s="251" t="s">
        <v>490</v>
      </c>
      <c r="L92" s="251" t="s">
        <v>951</v>
      </c>
      <c r="M92" s="253">
        <v>438020</v>
      </c>
      <c r="N92" s="251" t="s">
        <v>724</v>
      </c>
      <c r="O92" s="251" t="s">
        <v>725</v>
      </c>
      <c r="P92" s="254">
        <v>4380.2</v>
      </c>
      <c r="Q92" s="252">
        <v>42009</v>
      </c>
      <c r="R92" s="257">
        <v>42009</v>
      </c>
      <c r="S92" s="251" t="s">
        <v>498</v>
      </c>
      <c r="T92" s="251" t="s">
        <v>493</v>
      </c>
      <c r="U92" s="251" t="s">
        <v>952</v>
      </c>
      <c r="V92" s="251" t="s">
        <v>492</v>
      </c>
      <c r="W92" s="251" t="s">
        <v>496</v>
      </c>
      <c r="X92" s="251" t="s">
        <v>610</v>
      </c>
      <c r="Y92" s="251" t="s">
        <v>889</v>
      </c>
      <c r="Z92" s="251" t="s">
        <v>631</v>
      </c>
      <c r="AA92" s="251" t="s">
        <v>609</v>
      </c>
      <c r="AB92" s="251" t="s">
        <v>624</v>
      </c>
      <c r="AC92" s="252">
        <v>42003</v>
      </c>
    </row>
    <row r="93" spans="1:29" ht="24.95" customHeight="1">
      <c r="A93" s="251" t="s">
        <v>953</v>
      </c>
      <c r="B93" s="251" t="s">
        <v>616</v>
      </c>
      <c r="C93" s="251" t="s">
        <v>617</v>
      </c>
      <c r="D93" s="251" t="s">
        <v>495</v>
      </c>
      <c r="E93" s="251" t="s">
        <v>277</v>
      </c>
      <c r="F93" s="252">
        <v>41969</v>
      </c>
      <c r="G93" s="252">
        <v>42020</v>
      </c>
      <c r="H93" s="251" t="s">
        <v>487</v>
      </c>
      <c r="I93" s="251" t="s">
        <v>488</v>
      </c>
      <c r="J93" s="251" t="s">
        <v>489</v>
      </c>
      <c r="K93" s="251" t="s">
        <v>490</v>
      </c>
      <c r="L93" s="251" t="s">
        <v>954</v>
      </c>
      <c r="M93" s="253">
        <v>438020</v>
      </c>
      <c r="N93" s="251" t="s">
        <v>724</v>
      </c>
      <c r="O93" s="251" t="s">
        <v>725</v>
      </c>
      <c r="P93" s="254">
        <v>4380.2</v>
      </c>
      <c r="Q93" s="252">
        <v>42020</v>
      </c>
      <c r="R93" s="257">
        <v>42031</v>
      </c>
      <c r="S93" s="251" t="s">
        <v>498</v>
      </c>
      <c r="T93" s="251" t="s">
        <v>493</v>
      </c>
      <c r="U93" s="251" t="s">
        <v>955</v>
      </c>
      <c r="V93" s="251" t="s">
        <v>492</v>
      </c>
      <c r="W93" s="251" t="s">
        <v>496</v>
      </c>
      <c r="X93" s="251" t="s">
        <v>610</v>
      </c>
      <c r="Y93" s="251" t="s">
        <v>889</v>
      </c>
      <c r="Z93" s="251" t="s">
        <v>631</v>
      </c>
      <c r="AA93" s="251" t="s">
        <v>609</v>
      </c>
      <c r="AB93" s="251" t="s">
        <v>624</v>
      </c>
      <c r="AC93" s="252">
        <v>42018</v>
      </c>
    </row>
    <row r="94" spans="1:29" ht="24.95" customHeight="1">
      <c r="A94" s="251" t="s">
        <v>956</v>
      </c>
      <c r="B94" s="251" t="s">
        <v>616</v>
      </c>
      <c r="C94" s="251" t="s">
        <v>617</v>
      </c>
      <c r="D94" s="251" t="s">
        <v>495</v>
      </c>
      <c r="E94" s="251" t="s">
        <v>957</v>
      </c>
      <c r="F94" s="252">
        <v>42048</v>
      </c>
      <c r="G94" s="252">
        <v>42059</v>
      </c>
      <c r="H94" s="251" t="s">
        <v>487</v>
      </c>
      <c r="I94" s="251" t="s">
        <v>488</v>
      </c>
      <c r="J94" s="251" t="s">
        <v>489</v>
      </c>
      <c r="K94" s="251" t="s">
        <v>490</v>
      </c>
      <c r="L94" s="251" t="s">
        <v>958</v>
      </c>
      <c r="M94" s="253">
        <v>38720</v>
      </c>
      <c r="N94" s="251" t="s">
        <v>724</v>
      </c>
      <c r="O94" s="251" t="s">
        <v>725</v>
      </c>
      <c r="P94" s="254">
        <v>387.2</v>
      </c>
      <c r="Q94" s="252">
        <v>42059</v>
      </c>
      <c r="R94" s="257">
        <v>42059</v>
      </c>
      <c r="S94" s="251" t="s">
        <v>498</v>
      </c>
      <c r="T94" s="251" t="s">
        <v>493</v>
      </c>
      <c r="U94" s="251" t="s">
        <v>959</v>
      </c>
      <c r="V94" s="251" t="s">
        <v>492</v>
      </c>
      <c r="W94" s="251" t="s">
        <v>496</v>
      </c>
      <c r="X94" s="251" t="s">
        <v>610</v>
      </c>
      <c r="Y94" s="251" t="s">
        <v>889</v>
      </c>
      <c r="Z94" s="251" t="s">
        <v>631</v>
      </c>
      <c r="AA94" s="251" t="s">
        <v>609</v>
      </c>
      <c r="AB94" s="251" t="s">
        <v>624</v>
      </c>
      <c r="AC94" s="252">
        <v>42054</v>
      </c>
    </row>
    <row r="95" spans="1:29" ht="24.95" customHeight="1">
      <c r="A95" s="251" t="s">
        <v>960</v>
      </c>
      <c r="B95" s="251" t="s">
        <v>616</v>
      </c>
      <c r="C95" s="251" t="s">
        <v>617</v>
      </c>
      <c r="D95" s="251" t="s">
        <v>495</v>
      </c>
      <c r="E95" s="251" t="s">
        <v>961</v>
      </c>
      <c r="F95" s="252">
        <v>42033</v>
      </c>
      <c r="G95" s="252">
        <v>42059</v>
      </c>
      <c r="H95" s="251" t="s">
        <v>487</v>
      </c>
      <c r="I95" s="251" t="s">
        <v>488</v>
      </c>
      <c r="J95" s="251" t="s">
        <v>489</v>
      </c>
      <c r="K95" s="251" t="s">
        <v>490</v>
      </c>
      <c r="L95" s="251" t="s">
        <v>962</v>
      </c>
      <c r="M95" s="253">
        <v>438020</v>
      </c>
      <c r="N95" s="251" t="s">
        <v>724</v>
      </c>
      <c r="O95" s="251" t="s">
        <v>725</v>
      </c>
      <c r="P95" s="254">
        <v>4380.2</v>
      </c>
      <c r="Q95" s="252">
        <v>42059</v>
      </c>
      <c r="R95" s="257">
        <v>42059</v>
      </c>
      <c r="S95" s="251" t="s">
        <v>498</v>
      </c>
      <c r="T95" s="251" t="s">
        <v>493</v>
      </c>
      <c r="U95" s="251" t="s">
        <v>959</v>
      </c>
      <c r="V95" s="251" t="s">
        <v>492</v>
      </c>
      <c r="W95" s="251" t="s">
        <v>496</v>
      </c>
      <c r="X95" s="251" t="s">
        <v>610</v>
      </c>
      <c r="Y95" s="251" t="s">
        <v>889</v>
      </c>
      <c r="Z95" s="251" t="s">
        <v>631</v>
      </c>
      <c r="AA95" s="251" t="s">
        <v>609</v>
      </c>
      <c r="AB95" s="251" t="s">
        <v>624</v>
      </c>
      <c r="AC95" s="252">
        <v>42054</v>
      </c>
    </row>
    <row r="96" spans="1:29" ht="24.95" customHeight="1">
      <c r="A96" s="251" t="s">
        <v>963</v>
      </c>
      <c r="B96" s="251" t="s">
        <v>616</v>
      </c>
      <c r="C96" s="251" t="s">
        <v>617</v>
      </c>
      <c r="D96" s="251" t="s">
        <v>495</v>
      </c>
      <c r="E96" s="251" t="s">
        <v>562</v>
      </c>
      <c r="F96" s="252">
        <v>42060</v>
      </c>
      <c r="G96" s="252">
        <v>42073</v>
      </c>
      <c r="H96" s="251" t="s">
        <v>487</v>
      </c>
      <c r="I96" s="251" t="s">
        <v>488</v>
      </c>
      <c r="J96" s="251" t="s">
        <v>489</v>
      </c>
      <c r="K96" s="251" t="s">
        <v>490</v>
      </c>
      <c r="L96" s="251" t="s">
        <v>964</v>
      </c>
      <c r="M96" s="253">
        <v>476740</v>
      </c>
      <c r="N96" s="251" t="s">
        <v>724</v>
      </c>
      <c r="O96" s="251" t="s">
        <v>725</v>
      </c>
      <c r="P96" s="254">
        <v>4767.3999999999996</v>
      </c>
      <c r="Q96" s="252">
        <v>42073</v>
      </c>
      <c r="R96" s="257">
        <v>42073</v>
      </c>
      <c r="S96" s="251" t="s">
        <v>498</v>
      </c>
      <c r="T96" s="251" t="s">
        <v>493</v>
      </c>
      <c r="U96" s="251" t="s">
        <v>965</v>
      </c>
      <c r="V96" s="251" t="s">
        <v>492</v>
      </c>
      <c r="W96" s="251" t="s">
        <v>496</v>
      </c>
      <c r="X96" s="251" t="s">
        <v>610</v>
      </c>
      <c r="Y96" s="251" t="s">
        <v>889</v>
      </c>
      <c r="Z96" s="251" t="s">
        <v>631</v>
      </c>
      <c r="AA96" s="251" t="s">
        <v>609</v>
      </c>
      <c r="AB96" s="251" t="s">
        <v>624</v>
      </c>
      <c r="AC96" s="252">
        <v>42072</v>
      </c>
    </row>
    <row r="97" spans="1:29" ht="24.95" customHeight="1">
      <c r="A97" s="251" t="s">
        <v>966</v>
      </c>
      <c r="B97" s="251" t="s">
        <v>616</v>
      </c>
      <c r="C97" s="251" t="s">
        <v>617</v>
      </c>
      <c r="D97" s="251" t="s">
        <v>495</v>
      </c>
      <c r="E97" s="251" t="s">
        <v>967</v>
      </c>
      <c r="F97" s="252">
        <v>42060</v>
      </c>
      <c r="G97" s="252">
        <v>42104</v>
      </c>
      <c r="H97" s="251" t="s">
        <v>487</v>
      </c>
      <c r="I97" s="251" t="s">
        <v>488</v>
      </c>
      <c r="J97" s="251" t="s">
        <v>489</v>
      </c>
      <c r="K97" s="251" t="s">
        <v>490</v>
      </c>
      <c r="L97" s="251" t="s">
        <v>968</v>
      </c>
      <c r="M97" s="253">
        <v>476740</v>
      </c>
      <c r="N97" s="251" t="s">
        <v>724</v>
      </c>
      <c r="O97" s="251" t="s">
        <v>725</v>
      </c>
      <c r="P97" s="254">
        <v>4767.3999999999996</v>
      </c>
      <c r="Q97" s="252">
        <v>42104</v>
      </c>
      <c r="R97" s="257">
        <v>42104</v>
      </c>
      <c r="S97" s="251" t="s">
        <v>498</v>
      </c>
      <c r="T97" s="251" t="s">
        <v>493</v>
      </c>
      <c r="U97" s="251" t="s">
        <v>969</v>
      </c>
      <c r="V97" s="251" t="s">
        <v>492</v>
      </c>
      <c r="W97" s="251" t="s">
        <v>496</v>
      </c>
      <c r="X97" s="251" t="s">
        <v>610</v>
      </c>
      <c r="Y97" s="251" t="s">
        <v>889</v>
      </c>
      <c r="Z97" s="251" t="s">
        <v>631</v>
      </c>
      <c r="AA97" s="251" t="s">
        <v>609</v>
      </c>
      <c r="AB97" s="251" t="s">
        <v>624</v>
      </c>
      <c r="AC97" s="252">
        <v>42101</v>
      </c>
    </row>
    <row r="98" spans="1:29" ht="24.95" customHeight="1">
      <c r="A98" s="251" t="s">
        <v>970</v>
      </c>
      <c r="B98" s="251" t="s">
        <v>616</v>
      </c>
      <c r="C98" s="251" t="s">
        <v>617</v>
      </c>
      <c r="D98" s="251" t="s">
        <v>495</v>
      </c>
      <c r="E98" s="251" t="s">
        <v>563</v>
      </c>
      <c r="F98" s="252">
        <v>42087</v>
      </c>
      <c r="G98" s="252">
        <v>42135</v>
      </c>
      <c r="H98" s="251" t="s">
        <v>487</v>
      </c>
      <c r="I98" s="251" t="s">
        <v>488</v>
      </c>
      <c r="J98" s="251" t="s">
        <v>489</v>
      </c>
      <c r="K98" s="251" t="s">
        <v>490</v>
      </c>
      <c r="L98" s="251" t="s">
        <v>971</v>
      </c>
      <c r="M98" s="253">
        <v>476740</v>
      </c>
      <c r="N98" s="251" t="s">
        <v>724</v>
      </c>
      <c r="O98" s="251" t="s">
        <v>725</v>
      </c>
      <c r="P98" s="254">
        <v>4767.3999999999996</v>
      </c>
      <c r="Q98" s="252">
        <v>42135</v>
      </c>
      <c r="R98" s="257">
        <v>42135</v>
      </c>
      <c r="S98" s="251" t="s">
        <v>498</v>
      </c>
      <c r="T98" s="251" t="s">
        <v>493</v>
      </c>
      <c r="U98" s="251" t="s">
        <v>972</v>
      </c>
      <c r="V98" s="251" t="s">
        <v>492</v>
      </c>
      <c r="W98" s="251" t="s">
        <v>496</v>
      </c>
      <c r="X98" s="251" t="s">
        <v>610</v>
      </c>
      <c r="Y98" s="251" t="s">
        <v>889</v>
      </c>
      <c r="Z98" s="251" t="s">
        <v>631</v>
      </c>
      <c r="AA98" s="251" t="s">
        <v>609</v>
      </c>
      <c r="AB98" s="251" t="s">
        <v>624</v>
      </c>
      <c r="AC98" s="252">
        <v>42130</v>
      </c>
    </row>
    <row r="99" spans="1:29" ht="24.95" customHeight="1">
      <c r="A99" s="251" t="s">
        <v>973</v>
      </c>
      <c r="B99" s="251" t="s">
        <v>616</v>
      </c>
      <c r="C99" s="251" t="s">
        <v>617</v>
      </c>
      <c r="D99" s="251" t="s">
        <v>495</v>
      </c>
      <c r="E99" s="251" t="s">
        <v>564</v>
      </c>
      <c r="F99" s="252">
        <v>42121</v>
      </c>
      <c r="G99" s="252">
        <v>42174</v>
      </c>
      <c r="H99" s="251" t="s">
        <v>487</v>
      </c>
      <c r="I99" s="251" t="s">
        <v>488</v>
      </c>
      <c r="J99" s="251" t="s">
        <v>489</v>
      </c>
      <c r="K99" s="251" t="s">
        <v>490</v>
      </c>
      <c r="L99" s="251" t="s">
        <v>974</v>
      </c>
      <c r="M99" s="253">
        <v>476740</v>
      </c>
      <c r="N99" s="251" t="s">
        <v>724</v>
      </c>
      <c r="O99" s="251" t="s">
        <v>725</v>
      </c>
      <c r="P99" s="254">
        <v>4767.3999999999996</v>
      </c>
      <c r="Q99" s="252">
        <v>42174</v>
      </c>
      <c r="R99" s="257">
        <v>42173</v>
      </c>
      <c r="S99" s="251" t="s">
        <v>498</v>
      </c>
      <c r="T99" s="251" t="s">
        <v>493</v>
      </c>
      <c r="U99" s="251" t="s">
        <v>975</v>
      </c>
      <c r="V99" s="251" t="s">
        <v>492</v>
      </c>
      <c r="W99" s="251" t="s">
        <v>496</v>
      </c>
      <c r="X99" s="251" t="s">
        <v>610</v>
      </c>
      <c r="Y99" s="251" t="s">
        <v>889</v>
      </c>
      <c r="Z99" s="251" t="s">
        <v>631</v>
      </c>
      <c r="AA99" s="251" t="s">
        <v>609</v>
      </c>
      <c r="AB99" s="251" t="s">
        <v>624</v>
      </c>
      <c r="AC99" s="252">
        <v>42166</v>
      </c>
    </row>
    <row r="100" spans="1:29" ht="24.95" customHeight="1">
      <c r="A100" s="251" t="s">
        <v>976</v>
      </c>
      <c r="B100" s="251" t="s">
        <v>616</v>
      </c>
      <c r="C100" s="251" t="s">
        <v>617</v>
      </c>
      <c r="D100" s="251" t="s">
        <v>495</v>
      </c>
      <c r="E100" s="251" t="s">
        <v>977</v>
      </c>
      <c r="F100" s="252">
        <v>42152</v>
      </c>
      <c r="G100" s="252">
        <v>42195</v>
      </c>
      <c r="H100" s="251" t="s">
        <v>487</v>
      </c>
      <c r="I100" s="251" t="s">
        <v>488</v>
      </c>
      <c r="J100" s="251" t="s">
        <v>489</v>
      </c>
      <c r="K100" s="251" t="s">
        <v>490</v>
      </c>
      <c r="L100" s="251" t="s">
        <v>978</v>
      </c>
      <c r="M100" s="253">
        <v>476740</v>
      </c>
      <c r="N100" s="251" t="s">
        <v>724</v>
      </c>
      <c r="O100" s="251" t="s">
        <v>725</v>
      </c>
      <c r="P100" s="254">
        <v>4767.3999999999996</v>
      </c>
      <c r="Q100" s="252">
        <v>42195</v>
      </c>
      <c r="R100" s="257">
        <v>42199</v>
      </c>
      <c r="S100" s="251" t="s">
        <v>498</v>
      </c>
      <c r="T100" s="251" t="s">
        <v>493</v>
      </c>
      <c r="U100" s="251" t="s">
        <v>979</v>
      </c>
      <c r="V100" s="251" t="s">
        <v>492</v>
      </c>
      <c r="W100" s="251" t="s">
        <v>496</v>
      </c>
      <c r="X100" s="251" t="s">
        <v>610</v>
      </c>
      <c r="Y100" s="251" t="s">
        <v>889</v>
      </c>
      <c r="Z100" s="251" t="s">
        <v>631</v>
      </c>
      <c r="AA100" s="251" t="s">
        <v>609</v>
      </c>
      <c r="AB100" s="251" t="s">
        <v>624</v>
      </c>
      <c r="AC100" s="252">
        <v>42188</v>
      </c>
    </row>
    <row r="101" spans="1:29" ht="24.95" customHeight="1">
      <c r="A101" s="251" t="s">
        <v>980</v>
      </c>
      <c r="B101" s="251" t="s">
        <v>616</v>
      </c>
      <c r="C101" s="251" t="s">
        <v>617</v>
      </c>
      <c r="D101" s="251" t="s">
        <v>495</v>
      </c>
      <c r="E101" s="251" t="s">
        <v>565</v>
      </c>
      <c r="F101" s="252">
        <v>42184</v>
      </c>
      <c r="G101" s="252">
        <v>42226</v>
      </c>
      <c r="H101" s="251" t="s">
        <v>487</v>
      </c>
      <c r="I101" s="251" t="s">
        <v>488</v>
      </c>
      <c r="J101" s="251" t="s">
        <v>489</v>
      </c>
      <c r="K101" s="251" t="s">
        <v>490</v>
      </c>
      <c r="L101" s="251" t="s">
        <v>981</v>
      </c>
      <c r="M101" s="253">
        <v>476740</v>
      </c>
      <c r="N101" s="251" t="s">
        <v>724</v>
      </c>
      <c r="O101" s="251" t="s">
        <v>725</v>
      </c>
      <c r="P101" s="254">
        <v>4767.3999999999996</v>
      </c>
      <c r="Q101" s="252">
        <v>42226</v>
      </c>
      <c r="R101" s="257">
        <v>42227</v>
      </c>
      <c r="S101" s="251" t="s">
        <v>498</v>
      </c>
      <c r="T101" s="251" t="s">
        <v>493</v>
      </c>
      <c r="U101" s="251" t="s">
        <v>982</v>
      </c>
      <c r="V101" s="251" t="s">
        <v>492</v>
      </c>
      <c r="W101" s="251" t="s">
        <v>496</v>
      </c>
      <c r="X101" s="251" t="s">
        <v>610</v>
      </c>
      <c r="Y101" s="251" t="s">
        <v>889</v>
      </c>
      <c r="Z101" s="251" t="s">
        <v>631</v>
      </c>
      <c r="AA101" s="251" t="s">
        <v>609</v>
      </c>
      <c r="AB101" s="251" t="s">
        <v>624</v>
      </c>
      <c r="AC101" s="252">
        <v>42223</v>
      </c>
    </row>
    <row r="102" spans="1:29" ht="24.95" customHeight="1">
      <c r="A102" s="251" t="s">
        <v>983</v>
      </c>
      <c r="B102" s="251" t="s">
        <v>616</v>
      </c>
      <c r="C102" s="251" t="s">
        <v>617</v>
      </c>
      <c r="D102" s="251" t="s">
        <v>495</v>
      </c>
      <c r="E102" s="251" t="s">
        <v>566</v>
      </c>
      <c r="F102" s="252">
        <v>42208</v>
      </c>
      <c r="G102" s="252">
        <v>42257</v>
      </c>
      <c r="H102" s="251" t="s">
        <v>487</v>
      </c>
      <c r="I102" s="251" t="s">
        <v>488</v>
      </c>
      <c r="J102" s="251" t="s">
        <v>489</v>
      </c>
      <c r="K102" s="251" t="s">
        <v>490</v>
      </c>
      <c r="L102" s="251" t="s">
        <v>984</v>
      </c>
      <c r="M102" s="253">
        <v>476740</v>
      </c>
      <c r="N102" s="251" t="s">
        <v>724</v>
      </c>
      <c r="O102" s="251" t="s">
        <v>725</v>
      </c>
      <c r="P102" s="254">
        <v>4767.3999999999996</v>
      </c>
      <c r="Q102" s="252">
        <v>42257</v>
      </c>
      <c r="R102" s="257">
        <v>42284</v>
      </c>
      <c r="S102" s="251" t="s">
        <v>498</v>
      </c>
      <c r="T102" s="251" t="s">
        <v>493</v>
      </c>
      <c r="U102" s="251" t="s">
        <v>985</v>
      </c>
      <c r="V102" s="251" t="s">
        <v>492</v>
      </c>
      <c r="W102" s="251" t="s">
        <v>496</v>
      </c>
      <c r="X102" s="251" t="s">
        <v>610</v>
      </c>
      <c r="Y102" s="251" t="s">
        <v>889</v>
      </c>
      <c r="Z102" s="251" t="s">
        <v>631</v>
      </c>
      <c r="AA102" s="251" t="s">
        <v>609</v>
      </c>
      <c r="AB102" s="251" t="s">
        <v>624</v>
      </c>
      <c r="AC102" s="252">
        <v>42255</v>
      </c>
    </row>
    <row r="103" spans="1:29" ht="24.95" customHeight="1">
      <c r="A103" s="251" t="s">
        <v>986</v>
      </c>
      <c r="B103" s="251" t="s">
        <v>616</v>
      </c>
      <c r="C103" s="251" t="s">
        <v>617</v>
      </c>
      <c r="D103" s="251" t="s">
        <v>495</v>
      </c>
      <c r="E103" s="251" t="s">
        <v>567</v>
      </c>
      <c r="F103" s="252">
        <v>42237</v>
      </c>
      <c r="G103" s="252">
        <v>42287</v>
      </c>
      <c r="H103" s="251" t="s">
        <v>487</v>
      </c>
      <c r="I103" s="251" t="s">
        <v>488</v>
      </c>
      <c r="J103" s="251" t="s">
        <v>489</v>
      </c>
      <c r="K103" s="251" t="s">
        <v>490</v>
      </c>
      <c r="L103" s="251" t="s">
        <v>987</v>
      </c>
      <c r="M103" s="253">
        <v>476740</v>
      </c>
      <c r="N103" s="251" t="s">
        <v>724</v>
      </c>
      <c r="O103" s="251" t="s">
        <v>725</v>
      </c>
      <c r="P103" s="254">
        <v>4767.3999999999996</v>
      </c>
      <c r="Q103" s="252">
        <v>42287</v>
      </c>
      <c r="R103" s="257">
        <v>42286</v>
      </c>
      <c r="S103" s="251" t="s">
        <v>498</v>
      </c>
      <c r="T103" s="251" t="s">
        <v>493</v>
      </c>
      <c r="U103" s="251" t="s">
        <v>988</v>
      </c>
      <c r="V103" s="251" t="s">
        <v>492</v>
      </c>
      <c r="W103" s="251" t="s">
        <v>496</v>
      </c>
      <c r="X103" s="251" t="s">
        <v>610</v>
      </c>
      <c r="Y103" s="251" t="s">
        <v>889</v>
      </c>
      <c r="Z103" s="251" t="s">
        <v>631</v>
      </c>
      <c r="AA103" s="251" t="s">
        <v>609</v>
      </c>
      <c r="AB103" s="251" t="s">
        <v>624</v>
      </c>
      <c r="AC103" s="252">
        <v>42283</v>
      </c>
    </row>
    <row r="104" spans="1:29" ht="24.95" customHeight="1">
      <c r="A104" s="251" t="s">
        <v>989</v>
      </c>
      <c r="B104" s="251" t="s">
        <v>616</v>
      </c>
      <c r="C104" s="251" t="s">
        <v>617</v>
      </c>
      <c r="D104" s="251" t="s">
        <v>495</v>
      </c>
      <c r="E104" s="251" t="s">
        <v>990</v>
      </c>
      <c r="F104" s="252">
        <v>42270</v>
      </c>
      <c r="G104" s="252">
        <v>42318</v>
      </c>
      <c r="H104" s="251" t="s">
        <v>487</v>
      </c>
      <c r="I104" s="251" t="s">
        <v>488</v>
      </c>
      <c r="J104" s="251" t="s">
        <v>489</v>
      </c>
      <c r="K104" s="251" t="s">
        <v>490</v>
      </c>
      <c r="L104" s="251" t="s">
        <v>991</v>
      </c>
      <c r="M104" s="253">
        <v>476740</v>
      </c>
      <c r="N104" s="251" t="s">
        <v>724</v>
      </c>
      <c r="O104" s="251" t="s">
        <v>725</v>
      </c>
      <c r="P104" s="254">
        <v>4767.3999999999996</v>
      </c>
      <c r="Q104" s="252">
        <v>42318</v>
      </c>
      <c r="R104" s="257">
        <v>42356</v>
      </c>
      <c r="S104" s="251" t="s">
        <v>498</v>
      </c>
      <c r="T104" s="251" t="s">
        <v>493</v>
      </c>
      <c r="U104" s="251" t="s">
        <v>992</v>
      </c>
      <c r="V104" s="251" t="s">
        <v>492</v>
      </c>
      <c r="W104" s="251" t="s">
        <v>496</v>
      </c>
      <c r="X104" s="251" t="s">
        <v>610</v>
      </c>
      <c r="Y104" s="251" t="s">
        <v>889</v>
      </c>
      <c r="Z104" s="251" t="s">
        <v>631</v>
      </c>
      <c r="AA104" s="251" t="s">
        <v>609</v>
      </c>
      <c r="AB104" s="251" t="s">
        <v>624</v>
      </c>
      <c r="AC104" s="252">
        <v>42314</v>
      </c>
    </row>
    <row r="105" spans="1:29" ht="24.95" customHeight="1">
      <c r="A105" s="251" t="s">
        <v>993</v>
      </c>
      <c r="B105" s="251" t="s">
        <v>616</v>
      </c>
      <c r="C105" s="251" t="s">
        <v>617</v>
      </c>
      <c r="D105" s="251" t="s">
        <v>495</v>
      </c>
      <c r="E105" s="251" t="s">
        <v>994</v>
      </c>
      <c r="F105" s="252">
        <v>42361</v>
      </c>
      <c r="G105" s="252">
        <v>42373</v>
      </c>
      <c r="H105" s="251" t="s">
        <v>487</v>
      </c>
      <c r="I105" s="251" t="s">
        <v>488</v>
      </c>
      <c r="J105" s="251" t="s">
        <v>489</v>
      </c>
      <c r="K105" s="251" t="s">
        <v>490</v>
      </c>
      <c r="L105" s="251" t="s">
        <v>995</v>
      </c>
      <c r="M105" s="253">
        <v>476740</v>
      </c>
      <c r="N105" s="251" t="s">
        <v>724</v>
      </c>
      <c r="O105" s="251" t="s">
        <v>725</v>
      </c>
      <c r="P105" s="254">
        <v>4767.3999999999996</v>
      </c>
      <c r="Q105" s="252">
        <v>42373</v>
      </c>
      <c r="R105" s="257">
        <v>42373</v>
      </c>
      <c r="S105" s="251" t="s">
        <v>498</v>
      </c>
      <c r="T105" s="251" t="s">
        <v>493</v>
      </c>
      <c r="U105" s="251" t="s">
        <v>996</v>
      </c>
      <c r="V105" s="251" t="s">
        <v>492</v>
      </c>
      <c r="W105" s="251" t="s">
        <v>496</v>
      </c>
      <c r="X105" s="251" t="s">
        <v>610</v>
      </c>
      <c r="Y105" s="251" t="s">
        <v>889</v>
      </c>
      <c r="Z105" s="251" t="s">
        <v>631</v>
      </c>
      <c r="AA105" s="251" t="s">
        <v>609</v>
      </c>
      <c r="AB105" s="251" t="s">
        <v>624</v>
      </c>
      <c r="AC105" s="252">
        <v>42361</v>
      </c>
    </row>
    <row r="106" spans="1:29" ht="24.95" customHeight="1">
      <c r="A106" s="251" t="s">
        <v>997</v>
      </c>
      <c r="B106" s="251" t="s">
        <v>616</v>
      </c>
      <c r="C106" s="251" t="s">
        <v>617</v>
      </c>
      <c r="D106" s="251" t="s">
        <v>495</v>
      </c>
      <c r="E106" s="251" t="s">
        <v>568</v>
      </c>
      <c r="F106" s="252">
        <v>42356</v>
      </c>
      <c r="G106" s="252">
        <v>42386</v>
      </c>
      <c r="H106" s="251" t="s">
        <v>487</v>
      </c>
      <c r="I106" s="251" t="s">
        <v>488</v>
      </c>
      <c r="J106" s="251" t="s">
        <v>489</v>
      </c>
      <c r="K106" s="251" t="s">
        <v>490</v>
      </c>
      <c r="L106" s="251" t="s">
        <v>998</v>
      </c>
      <c r="M106" s="253">
        <v>953480</v>
      </c>
      <c r="N106" s="251" t="s">
        <v>724</v>
      </c>
      <c r="O106" s="251" t="s">
        <v>725</v>
      </c>
      <c r="P106" s="254">
        <v>9534.7999999999993</v>
      </c>
      <c r="Q106" s="252">
        <v>42386</v>
      </c>
      <c r="R106" s="257">
        <v>42465</v>
      </c>
      <c r="S106" s="251" t="s">
        <v>498</v>
      </c>
      <c r="T106" s="251" t="s">
        <v>493</v>
      </c>
      <c r="U106" s="251" t="s">
        <v>999</v>
      </c>
      <c r="V106" s="251" t="s">
        <v>492</v>
      </c>
      <c r="W106" s="251" t="s">
        <v>496</v>
      </c>
      <c r="X106" s="251" t="s">
        <v>610</v>
      </c>
      <c r="Y106" s="251" t="s">
        <v>889</v>
      </c>
      <c r="Z106" s="251" t="s">
        <v>631</v>
      </c>
      <c r="AA106" s="251" t="s">
        <v>609</v>
      </c>
      <c r="AB106" s="251" t="s">
        <v>624</v>
      </c>
      <c r="AC106" s="252">
        <v>42380</v>
      </c>
    </row>
    <row r="107" spans="1:29" ht="24.95" customHeight="1">
      <c r="A107" s="251" t="s">
        <v>1000</v>
      </c>
      <c r="B107" s="251" t="s">
        <v>616</v>
      </c>
      <c r="C107" s="251" t="s">
        <v>617</v>
      </c>
      <c r="D107" s="251" t="s">
        <v>802</v>
      </c>
      <c r="E107" s="251" t="s">
        <v>1001</v>
      </c>
      <c r="F107" s="252">
        <v>42402</v>
      </c>
      <c r="G107" s="252">
        <v>42410</v>
      </c>
      <c r="H107" s="251" t="s">
        <v>804</v>
      </c>
      <c r="I107" s="251" t="s">
        <v>488</v>
      </c>
      <c r="J107" s="251" t="s">
        <v>489</v>
      </c>
      <c r="K107" s="251" t="s">
        <v>490</v>
      </c>
      <c r="L107" s="251" t="s">
        <v>1002</v>
      </c>
      <c r="M107" s="253">
        <v>10927</v>
      </c>
      <c r="N107" s="251" t="s">
        <v>806</v>
      </c>
      <c r="O107" s="251" t="s">
        <v>807</v>
      </c>
      <c r="P107" s="254">
        <v>109.27</v>
      </c>
      <c r="Q107" s="252">
        <v>42410</v>
      </c>
      <c r="R107" s="257">
        <v>42411</v>
      </c>
      <c r="S107" s="251" t="s">
        <v>808</v>
      </c>
      <c r="T107" s="251" t="s">
        <v>493</v>
      </c>
      <c r="U107" s="251" t="s">
        <v>1003</v>
      </c>
      <c r="V107" s="251" t="s">
        <v>810</v>
      </c>
      <c r="W107" s="251" t="s">
        <v>811</v>
      </c>
      <c r="X107" s="251" t="s">
        <v>605</v>
      </c>
      <c r="Y107" s="251" t="s">
        <v>1004</v>
      </c>
      <c r="Z107" s="251" t="s">
        <v>926</v>
      </c>
      <c r="AA107" s="251" t="s">
        <v>927</v>
      </c>
      <c r="AB107" s="251" t="s">
        <v>854</v>
      </c>
      <c r="AC107" s="252">
        <v>42402</v>
      </c>
    </row>
    <row r="108" spans="1:29" ht="24.95" customHeight="1">
      <c r="A108" s="251" t="s">
        <v>1005</v>
      </c>
      <c r="B108" s="251" t="s">
        <v>616</v>
      </c>
      <c r="C108" s="251" t="s">
        <v>617</v>
      </c>
      <c r="D108" s="251" t="s">
        <v>495</v>
      </c>
      <c r="E108" s="251" t="s">
        <v>1006</v>
      </c>
      <c r="F108" s="252">
        <v>42461</v>
      </c>
      <c r="G108" s="252">
        <v>42469</v>
      </c>
      <c r="H108" s="251" t="s">
        <v>487</v>
      </c>
      <c r="I108" s="251" t="s">
        <v>488</v>
      </c>
      <c r="J108" s="251" t="s">
        <v>489</v>
      </c>
      <c r="K108" s="251" t="s">
        <v>490</v>
      </c>
      <c r="L108" s="251" t="s">
        <v>1007</v>
      </c>
      <c r="M108" s="253">
        <v>55660</v>
      </c>
      <c r="N108" s="251" t="s">
        <v>724</v>
      </c>
      <c r="O108" s="251" t="s">
        <v>725</v>
      </c>
      <c r="P108" s="254">
        <v>556.6</v>
      </c>
      <c r="Q108" s="252">
        <v>42469</v>
      </c>
      <c r="R108" s="257">
        <v>42487</v>
      </c>
      <c r="S108" s="251" t="s">
        <v>498</v>
      </c>
      <c r="T108" s="251" t="s">
        <v>493</v>
      </c>
      <c r="U108" s="251" t="s">
        <v>1008</v>
      </c>
      <c r="V108" s="251" t="s">
        <v>492</v>
      </c>
      <c r="W108" s="251" t="s">
        <v>496</v>
      </c>
      <c r="X108" s="251" t="s">
        <v>610</v>
      </c>
      <c r="Y108" s="251" t="s">
        <v>889</v>
      </c>
      <c r="Z108" s="251" t="s">
        <v>631</v>
      </c>
      <c r="AA108" s="251" t="s">
        <v>609</v>
      </c>
      <c r="AB108" s="251" t="s">
        <v>624</v>
      </c>
      <c r="AC108" s="252">
        <v>42461</v>
      </c>
    </row>
    <row r="109" spans="1:29" ht="24.95" customHeight="1">
      <c r="A109" s="251" t="s">
        <v>1009</v>
      </c>
      <c r="B109" s="251" t="s">
        <v>616</v>
      </c>
      <c r="C109" s="251" t="s">
        <v>617</v>
      </c>
      <c r="D109" s="251" t="s">
        <v>495</v>
      </c>
      <c r="E109" s="251" t="s">
        <v>1010</v>
      </c>
      <c r="F109" s="252">
        <v>42461</v>
      </c>
      <c r="G109" s="252">
        <v>42469</v>
      </c>
      <c r="H109" s="251" t="s">
        <v>487</v>
      </c>
      <c r="I109" s="251" t="s">
        <v>488</v>
      </c>
      <c r="J109" s="251" t="s">
        <v>489</v>
      </c>
      <c r="K109" s="251" t="s">
        <v>490</v>
      </c>
      <c r="L109" s="251" t="s">
        <v>1011</v>
      </c>
      <c r="M109" s="253">
        <v>476740</v>
      </c>
      <c r="N109" s="251" t="s">
        <v>724</v>
      </c>
      <c r="O109" s="251" t="s">
        <v>725</v>
      </c>
      <c r="P109" s="254">
        <v>4767.3999999999996</v>
      </c>
      <c r="Q109" s="252">
        <v>42469</v>
      </c>
      <c r="R109" s="257">
        <v>42487</v>
      </c>
      <c r="S109" s="251" t="s">
        <v>498</v>
      </c>
      <c r="T109" s="251" t="s">
        <v>493</v>
      </c>
      <c r="U109" s="251" t="s">
        <v>1008</v>
      </c>
      <c r="V109" s="251" t="s">
        <v>492</v>
      </c>
      <c r="W109" s="251" t="s">
        <v>496</v>
      </c>
      <c r="X109" s="251" t="s">
        <v>610</v>
      </c>
      <c r="Y109" s="251" t="s">
        <v>889</v>
      </c>
      <c r="Z109" s="251" t="s">
        <v>631</v>
      </c>
      <c r="AA109" s="251" t="s">
        <v>609</v>
      </c>
      <c r="AB109" s="251" t="s">
        <v>624</v>
      </c>
      <c r="AC109" s="252">
        <v>42461</v>
      </c>
    </row>
    <row r="110" spans="1:29" ht="24.95" customHeight="1">
      <c r="A110" s="251" t="s">
        <v>1012</v>
      </c>
      <c r="B110" s="251" t="s">
        <v>616</v>
      </c>
      <c r="C110" s="251" t="s">
        <v>617</v>
      </c>
      <c r="D110" s="251" t="s">
        <v>495</v>
      </c>
      <c r="E110" s="251" t="s">
        <v>569</v>
      </c>
      <c r="F110" s="252">
        <v>42461</v>
      </c>
      <c r="G110" s="252">
        <v>42470</v>
      </c>
      <c r="H110" s="251" t="s">
        <v>487</v>
      </c>
      <c r="I110" s="251" t="s">
        <v>488</v>
      </c>
      <c r="J110" s="251" t="s">
        <v>489</v>
      </c>
      <c r="K110" s="251" t="s">
        <v>490</v>
      </c>
      <c r="L110" s="251" t="s">
        <v>1013</v>
      </c>
      <c r="M110" s="253">
        <v>476740</v>
      </c>
      <c r="N110" s="251" t="s">
        <v>724</v>
      </c>
      <c r="O110" s="251" t="s">
        <v>725</v>
      </c>
      <c r="P110" s="254">
        <v>4767.3999999999996</v>
      </c>
      <c r="Q110" s="252">
        <v>42470</v>
      </c>
      <c r="R110" s="257">
        <v>42492</v>
      </c>
      <c r="S110" s="251" t="s">
        <v>498</v>
      </c>
      <c r="T110" s="251" t="s">
        <v>493</v>
      </c>
      <c r="U110" s="251" t="s">
        <v>1014</v>
      </c>
      <c r="V110" s="251" t="s">
        <v>492</v>
      </c>
      <c r="W110" s="251" t="s">
        <v>496</v>
      </c>
      <c r="X110" s="251" t="s">
        <v>610</v>
      </c>
      <c r="Y110" s="251" t="s">
        <v>889</v>
      </c>
      <c r="Z110" s="251" t="s">
        <v>631</v>
      </c>
      <c r="AA110" s="251" t="s">
        <v>609</v>
      </c>
      <c r="AB110" s="251" t="s">
        <v>624</v>
      </c>
      <c r="AC110" s="252">
        <v>42461</v>
      </c>
    </row>
    <row r="111" spans="1:29" ht="24.95" customHeight="1">
      <c r="A111" s="251" t="s">
        <v>1015</v>
      </c>
      <c r="B111" s="251" t="s">
        <v>616</v>
      </c>
      <c r="C111" s="251" t="s">
        <v>617</v>
      </c>
      <c r="D111" s="251" t="s">
        <v>495</v>
      </c>
      <c r="E111" s="251" t="s">
        <v>571</v>
      </c>
      <c r="F111" s="252">
        <v>42461</v>
      </c>
      <c r="G111" s="252">
        <v>42470</v>
      </c>
      <c r="H111" s="251" t="s">
        <v>487</v>
      </c>
      <c r="I111" s="251" t="s">
        <v>488</v>
      </c>
      <c r="J111" s="251" t="s">
        <v>489</v>
      </c>
      <c r="K111" s="251" t="s">
        <v>490</v>
      </c>
      <c r="L111" s="251" t="s">
        <v>1016</v>
      </c>
      <c r="M111" s="253">
        <v>55660</v>
      </c>
      <c r="N111" s="251" t="s">
        <v>724</v>
      </c>
      <c r="O111" s="251" t="s">
        <v>725</v>
      </c>
      <c r="P111" s="254">
        <v>556.6</v>
      </c>
      <c r="Q111" s="252">
        <v>42470</v>
      </c>
      <c r="R111" s="257">
        <v>42492</v>
      </c>
      <c r="S111" s="251" t="s">
        <v>498</v>
      </c>
      <c r="T111" s="251" t="s">
        <v>493</v>
      </c>
      <c r="U111" s="251" t="s">
        <v>1014</v>
      </c>
      <c r="V111" s="251" t="s">
        <v>492</v>
      </c>
      <c r="W111" s="251" t="s">
        <v>496</v>
      </c>
      <c r="X111" s="251" t="s">
        <v>610</v>
      </c>
      <c r="Y111" s="251" t="s">
        <v>889</v>
      </c>
      <c r="Z111" s="251" t="s">
        <v>631</v>
      </c>
      <c r="AA111" s="251" t="s">
        <v>609</v>
      </c>
      <c r="AB111" s="251" t="s">
        <v>624</v>
      </c>
      <c r="AC111" s="252">
        <v>42461</v>
      </c>
    </row>
    <row r="112" spans="1:29" ht="24.95" customHeight="1">
      <c r="A112" s="251" t="s">
        <v>1017</v>
      </c>
      <c r="B112" s="251" t="s">
        <v>616</v>
      </c>
      <c r="C112" s="251" t="s">
        <v>617</v>
      </c>
      <c r="D112" s="251" t="s">
        <v>495</v>
      </c>
      <c r="E112" s="251" t="s">
        <v>1018</v>
      </c>
      <c r="F112" s="252">
        <v>42496</v>
      </c>
      <c r="G112" s="252">
        <v>42500</v>
      </c>
      <c r="H112" s="251" t="s">
        <v>487</v>
      </c>
      <c r="I112" s="251" t="s">
        <v>488</v>
      </c>
      <c r="J112" s="251" t="s">
        <v>489</v>
      </c>
      <c r="K112" s="251" t="s">
        <v>490</v>
      </c>
      <c r="L112" s="251" t="s">
        <v>1019</v>
      </c>
      <c r="M112" s="253">
        <v>532400</v>
      </c>
      <c r="N112" s="251" t="s">
        <v>724</v>
      </c>
      <c r="O112" s="251" t="s">
        <v>725</v>
      </c>
      <c r="P112" s="254">
        <v>5324</v>
      </c>
      <c r="Q112" s="252">
        <v>42500</v>
      </c>
      <c r="R112" s="257">
        <v>42500</v>
      </c>
      <c r="S112" s="251" t="s">
        <v>498</v>
      </c>
      <c r="T112" s="251" t="s">
        <v>493</v>
      </c>
      <c r="U112" s="251" t="s">
        <v>1020</v>
      </c>
      <c r="V112" s="251" t="s">
        <v>492</v>
      </c>
      <c r="W112" s="251" t="s">
        <v>496</v>
      </c>
      <c r="X112" s="251" t="s">
        <v>610</v>
      </c>
      <c r="Y112" s="251" t="s">
        <v>889</v>
      </c>
      <c r="Z112" s="251" t="s">
        <v>631</v>
      </c>
      <c r="AA112" s="251" t="s">
        <v>609</v>
      </c>
      <c r="AB112" s="251" t="s">
        <v>624</v>
      </c>
      <c r="AC112" s="252">
        <v>42496</v>
      </c>
    </row>
    <row r="113" spans="1:29" ht="24.95" customHeight="1">
      <c r="A113" s="251" t="s">
        <v>1021</v>
      </c>
      <c r="B113" s="251" t="s">
        <v>616</v>
      </c>
      <c r="C113" s="251" t="s">
        <v>617</v>
      </c>
      <c r="D113" s="251" t="s">
        <v>495</v>
      </c>
      <c r="E113" s="251" t="s">
        <v>570</v>
      </c>
      <c r="F113" s="252">
        <v>42513</v>
      </c>
      <c r="G113" s="252">
        <v>42521</v>
      </c>
      <c r="H113" s="251" t="s">
        <v>487</v>
      </c>
      <c r="I113" s="251" t="s">
        <v>488</v>
      </c>
      <c r="J113" s="251" t="s">
        <v>489</v>
      </c>
      <c r="K113" s="251" t="s">
        <v>490</v>
      </c>
      <c r="L113" s="251" t="s">
        <v>1022</v>
      </c>
      <c r="M113" s="253">
        <v>532400</v>
      </c>
      <c r="N113" s="251" t="s">
        <v>724</v>
      </c>
      <c r="O113" s="251" t="s">
        <v>725</v>
      </c>
      <c r="P113" s="254">
        <v>5324</v>
      </c>
      <c r="Q113" s="252">
        <v>42521</v>
      </c>
      <c r="R113" s="257">
        <v>42531</v>
      </c>
      <c r="S113" s="251" t="s">
        <v>498</v>
      </c>
      <c r="T113" s="251" t="s">
        <v>493</v>
      </c>
      <c r="U113" s="251" t="s">
        <v>1023</v>
      </c>
      <c r="V113" s="251" t="s">
        <v>492</v>
      </c>
      <c r="W113" s="251" t="s">
        <v>496</v>
      </c>
      <c r="X113" s="251" t="s">
        <v>610</v>
      </c>
      <c r="Y113" s="251" t="s">
        <v>889</v>
      </c>
      <c r="Z113" s="251" t="s">
        <v>631</v>
      </c>
      <c r="AA113" s="251" t="s">
        <v>609</v>
      </c>
      <c r="AB113" s="251" t="s">
        <v>624</v>
      </c>
      <c r="AC113" s="252">
        <v>42513</v>
      </c>
    </row>
    <row r="114" spans="1:29" ht="24.95" customHeight="1">
      <c r="A114" s="251" t="s">
        <v>1024</v>
      </c>
      <c r="B114" s="251" t="s">
        <v>616</v>
      </c>
      <c r="C114" s="251" t="s">
        <v>617</v>
      </c>
      <c r="D114" s="251" t="s">
        <v>802</v>
      </c>
      <c r="E114" s="251" t="s">
        <v>1025</v>
      </c>
      <c r="F114" s="252">
        <v>42558</v>
      </c>
      <c r="G114" s="252">
        <v>42562</v>
      </c>
      <c r="H114" s="251" t="s">
        <v>804</v>
      </c>
      <c r="I114" s="251" t="s">
        <v>488</v>
      </c>
      <c r="J114" s="251" t="s">
        <v>489</v>
      </c>
      <c r="K114" s="251" t="s">
        <v>490</v>
      </c>
      <c r="L114" s="251" t="s">
        <v>1026</v>
      </c>
      <c r="M114" s="253">
        <v>8247</v>
      </c>
      <c r="N114" s="251" t="s">
        <v>806</v>
      </c>
      <c r="O114" s="251" t="s">
        <v>923</v>
      </c>
      <c r="P114" s="254">
        <v>82.47</v>
      </c>
      <c r="Q114" s="252">
        <v>42562</v>
      </c>
      <c r="R114" s="257">
        <v>42562</v>
      </c>
      <c r="S114" s="251" t="s">
        <v>808</v>
      </c>
      <c r="T114" s="251" t="s">
        <v>493</v>
      </c>
      <c r="U114" s="251" t="s">
        <v>1027</v>
      </c>
      <c r="V114" s="251" t="s">
        <v>810</v>
      </c>
      <c r="W114" s="251" t="s">
        <v>811</v>
      </c>
      <c r="X114" s="251" t="s">
        <v>605</v>
      </c>
      <c r="Y114" s="251" t="s">
        <v>1028</v>
      </c>
      <c r="Z114" s="251" t="s">
        <v>926</v>
      </c>
      <c r="AA114" s="251" t="s">
        <v>927</v>
      </c>
      <c r="AB114" s="251" t="s">
        <v>854</v>
      </c>
      <c r="AC114" s="252">
        <v>42558</v>
      </c>
    </row>
    <row r="115" spans="1:29" ht="24.95" customHeight="1">
      <c r="A115" s="251" t="s">
        <v>1029</v>
      </c>
      <c r="B115" s="251" t="s">
        <v>616</v>
      </c>
      <c r="C115" s="251" t="s">
        <v>617</v>
      </c>
      <c r="D115" s="251" t="s">
        <v>495</v>
      </c>
      <c r="E115" s="251" t="s">
        <v>1030</v>
      </c>
      <c r="F115" s="252">
        <v>42559</v>
      </c>
      <c r="G115" s="252">
        <v>42562</v>
      </c>
      <c r="H115" s="251" t="s">
        <v>487</v>
      </c>
      <c r="I115" s="251" t="s">
        <v>488</v>
      </c>
      <c r="J115" s="251" t="s">
        <v>489</v>
      </c>
      <c r="K115" s="251" t="s">
        <v>490</v>
      </c>
      <c r="L115" s="251" t="s">
        <v>1031</v>
      </c>
      <c r="M115" s="253">
        <v>532400</v>
      </c>
      <c r="N115" s="251" t="s">
        <v>724</v>
      </c>
      <c r="O115" s="251" t="s">
        <v>725</v>
      </c>
      <c r="P115" s="254">
        <v>5324</v>
      </c>
      <c r="Q115" s="252">
        <v>42562</v>
      </c>
      <c r="R115" s="257">
        <v>42570</v>
      </c>
      <c r="S115" s="251" t="s">
        <v>498</v>
      </c>
      <c r="T115" s="251" t="s">
        <v>493</v>
      </c>
      <c r="U115" s="251" t="s">
        <v>1032</v>
      </c>
      <c r="V115" s="251" t="s">
        <v>492</v>
      </c>
      <c r="W115" s="251" t="s">
        <v>496</v>
      </c>
      <c r="X115" s="251" t="s">
        <v>610</v>
      </c>
      <c r="Y115" s="251" t="s">
        <v>889</v>
      </c>
      <c r="Z115" s="251" t="s">
        <v>631</v>
      </c>
      <c r="AA115" s="251" t="s">
        <v>609</v>
      </c>
      <c r="AB115" s="251" t="s">
        <v>624</v>
      </c>
      <c r="AC115" s="252">
        <v>42559</v>
      </c>
    </row>
    <row r="116" spans="1:29" ht="24.95" customHeight="1">
      <c r="A116" s="251" t="s">
        <v>1033</v>
      </c>
      <c r="B116" s="251" t="s">
        <v>616</v>
      </c>
      <c r="C116" s="251" t="s">
        <v>617</v>
      </c>
      <c r="D116" s="251" t="s">
        <v>495</v>
      </c>
      <c r="E116" s="251" t="s">
        <v>1034</v>
      </c>
      <c r="F116" s="252">
        <v>42578</v>
      </c>
      <c r="G116" s="252">
        <v>42587</v>
      </c>
      <c r="H116" s="251" t="s">
        <v>487</v>
      </c>
      <c r="I116" s="251" t="s">
        <v>488</v>
      </c>
      <c r="J116" s="251" t="s">
        <v>489</v>
      </c>
      <c r="K116" s="251" t="s">
        <v>490</v>
      </c>
      <c r="L116" s="251" t="s">
        <v>1035</v>
      </c>
      <c r="M116" s="253">
        <v>532400</v>
      </c>
      <c r="N116" s="251" t="s">
        <v>724</v>
      </c>
      <c r="O116" s="251" t="s">
        <v>725</v>
      </c>
      <c r="P116" s="254">
        <v>5324</v>
      </c>
      <c r="Q116" s="252">
        <v>42587</v>
      </c>
      <c r="R116" s="257">
        <v>42628</v>
      </c>
      <c r="S116" s="251" t="s">
        <v>498</v>
      </c>
      <c r="T116" s="251" t="s">
        <v>493</v>
      </c>
      <c r="U116" s="251" t="s">
        <v>1036</v>
      </c>
      <c r="V116" s="251" t="s">
        <v>492</v>
      </c>
      <c r="W116" s="251" t="s">
        <v>496</v>
      </c>
      <c r="X116" s="251" t="s">
        <v>610</v>
      </c>
      <c r="Y116" s="251" t="s">
        <v>889</v>
      </c>
      <c r="Z116" s="251" t="s">
        <v>631</v>
      </c>
      <c r="AA116" s="251" t="s">
        <v>609</v>
      </c>
      <c r="AB116" s="251" t="s">
        <v>624</v>
      </c>
      <c r="AC116" s="252">
        <v>42578</v>
      </c>
    </row>
    <row r="117" spans="1:29" ht="24.95" customHeight="1">
      <c r="A117" s="251" t="s">
        <v>1037</v>
      </c>
      <c r="B117" s="251" t="s">
        <v>616</v>
      </c>
      <c r="C117" s="251" t="s">
        <v>617</v>
      </c>
      <c r="D117" s="251" t="s">
        <v>495</v>
      </c>
      <c r="E117" s="251" t="s">
        <v>572</v>
      </c>
      <c r="F117" s="252">
        <v>42578</v>
      </c>
      <c r="G117" s="252">
        <v>42592</v>
      </c>
      <c r="H117" s="251" t="s">
        <v>487</v>
      </c>
      <c r="I117" s="251" t="s">
        <v>488</v>
      </c>
      <c r="J117" s="251" t="s">
        <v>489</v>
      </c>
      <c r="K117" s="251" t="s">
        <v>490</v>
      </c>
      <c r="L117" s="251" t="s">
        <v>1038</v>
      </c>
      <c r="M117" s="253">
        <v>532400</v>
      </c>
      <c r="N117" s="251" t="s">
        <v>724</v>
      </c>
      <c r="O117" s="251" t="s">
        <v>725</v>
      </c>
      <c r="P117" s="254">
        <v>5324</v>
      </c>
      <c r="Q117" s="252">
        <v>42592</v>
      </c>
      <c r="R117" s="257">
        <v>42621</v>
      </c>
      <c r="S117" s="251" t="s">
        <v>498</v>
      </c>
      <c r="T117" s="251" t="s">
        <v>493</v>
      </c>
      <c r="U117" s="251" t="s">
        <v>1039</v>
      </c>
      <c r="V117" s="251" t="s">
        <v>492</v>
      </c>
      <c r="W117" s="251" t="s">
        <v>496</v>
      </c>
      <c r="X117" s="251" t="s">
        <v>610</v>
      </c>
      <c r="Y117" s="251" t="s">
        <v>889</v>
      </c>
      <c r="Z117" s="251" t="s">
        <v>631</v>
      </c>
      <c r="AA117" s="251" t="s">
        <v>609</v>
      </c>
      <c r="AB117" s="251" t="s">
        <v>624</v>
      </c>
      <c r="AC117" s="252">
        <v>42578</v>
      </c>
    </row>
    <row r="118" spans="1:29" ht="24.95" customHeight="1">
      <c r="A118" s="251" t="s">
        <v>1040</v>
      </c>
      <c r="B118" s="251" t="s">
        <v>616</v>
      </c>
      <c r="C118" s="251" t="s">
        <v>617</v>
      </c>
      <c r="D118" s="251" t="s">
        <v>495</v>
      </c>
      <c r="E118" s="251" t="s">
        <v>1041</v>
      </c>
      <c r="F118" s="252">
        <v>42627</v>
      </c>
      <c r="G118" s="252">
        <v>42637</v>
      </c>
      <c r="H118" s="251" t="s">
        <v>487</v>
      </c>
      <c r="I118" s="251" t="s">
        <v>488</v>
      </c>
      <c r="J118" s="251" t="s">
        <v>489</v>
      </c>
      <c r="K118" s="251" t="s">
        <v>490</v>
      </c>
      <c r="L118" s="251" t="s">
        <v>1042</v>
      </c>
      <c r="M118" s="253">
        <v>532400</v>
      </c>
      <c r="N118" s="251" t="s">
        <v>724</v>
      </c>
      <c r="O118" s="251" t="s">
        <v>725</v>
      </c>
      <c r="P118" s="254">
        <v>5324</v>
      </c>
      <c r="Q118" s="252">
        <v>42637</v>
      </c>
      <c r="R118" s="257">
        <v>42669</v>
      </c>
      <c r="S118" s="251" t="s">
        <v>498</v>
      </c>
      <c r="T118" s="251" t="s">
        <v>493</v>
      </c>
      <c r="U118" s="251" t="s">
        <v>1043</v>
      </c>
      <c r="V118" s="251" t="s">
        <v>492</v>
      </c>
      <c r="W118" s="251" t="s">
        <v>496</v>
      </c>
      <c r="X118" s="251" t="s">
        <v>610</v>
      </c>
      <c r="Y118" s="251" t="s">
        <v>889</v>
      </c>
      <c r="Z118" s="251" t="s">
        <v>631</v>
      </c>
      <c r="AA118" s="251" t="s">
        <v>609</v>
      </c>
      <c r="AB118" s="251" t="s">
        <v>624</v>
      </c>
      <c r="AC118" s="252">
        <v>42627</v>
      </c>
    </row>
    <row r="119" spans="1:29" ht="24.95" customHeight="1">
      <c r="A119" s="251" t="s">
        <v>1044</v>
      </c>
      <c r="B119" s="251" t="s">
        <v>616</v>
      </c>
      <c r="C119" s="251" t="s">
        <v>617</v>
      </c>
      <c r="D119" s="251" t="s">
        <v>495</v>
      </c>
      <c r="E119" s="251" t="s">
        <v>1045</v>
      </c>
      <c r="F119" s="252">
        <v>42677</v>
      </c>
      <c r="G119" s="252">
        <v>42681</v>
      </c>
      <c r="H119" s="251" t="s">
        <v>487</v>
      </c>
      <c r="I119" s="251" t="s">
        <v>488</v>
      </c>
      <c r="J119" s="251" t="s">
        <v>489</v>
      </c>
      <c r="K119" s="251" t="s">
        <v>490</v>
      </c>
      <c r="L119" s="251" t="s">
        <v>1046</v>
      </c>
      <c r="M119" s="253">
        <v>532400</v>
      </c>
      <c r="N119" s="251" t="s">
        <v>724</v>
      </c>
      <c r="O119" s="251" t="s">
        <v>725</v>
      </c>
      <c r="P119" s="254">
        <v>5324</v>
      </c>
      <c r="Q119" s="252">
        <v>42681</v>
      </c>
      <c r="R119" s="257">
        <v>42688</v>
      </c>
      <c r="S119" s="251" t="s">
        <v>498</v>
      </c>
      <c r="T119" s="251" t="s">
        <v>493</v>
      </c>
      <c r="U119" s="251" t="s">
        <v>1047</v>
      </c>
      <c r="V119" s="251" t="s">
        <v>492</v>
      </c>
      <c r="W119" s="251" t="s">
        <v>496</v>
      </c>
      <c r="X119" s="251" t="s">
        <v>610</v>
      </c>
      <c r="Y119" s="251" t="s">
        <v>889</v>
      </c>
      <c r="Z119" s="251" t="s">
        <v>631</v>
      </c>
      <c r="AA119" s="251" t="s">
        <v>609</v>
      </c>
      <c r="AB119" s="251" t="s">
        <v>624</v>
      </c>
      <c r="AC119" s="252">
        <v>42677</v>
      </c>
    </row>
    <row r="120" spans="1:29" ht="24.95" customHeight="1">
      <c r="A120" s="251" t="s">
        <v>1048</v>
      </c>
      <c r="B120" s="251" t="s">
        <v>616</v>
      </c>
      <c r="C120" s="251" t="s">
        <v>617</v>
      </c>
      <c r="D120" s="251" t="s">
        <v>495</v>
      </c>
      <c r="E120" s="251" t="s">
        <v>573</v>
      </c>
      <c r="F120" s="252">
        <v>42695</v>
      </c>
      <c r="G120" s="252">
        <v>42700</v>
      </c>
      <c r="H120" s="251" t="s">
        <v>487</v>
      </c>
      <c r="I120" s="251" t="s">
        <v>488</v>
      </c>
      <c r="J120" s="251" t="s">
        <v>489</v>
      </c>
      <c r="K120" s="251" t="s">
        <v>490</v>
      </c>
      <c r="L120" s="251" t="s">
        <v>1049</v>
      </c>
      <c r="M120" s="253">
        <v>532400</v>
      </c>
      <c r="N120" s="251" t="s">
        <v>724</v>
      </c>
      <c r="O120" s="251" t="s">
        <v>725</v>
      </c>
      <c r="P120" s="254">
        <v>5324</v>
      </c>
      <c r="Q120" s="252">
        <v>42700</v>
      </c>
      <c r="R120" s="257">
        <v>42737</v>
      </c>
      <c r="S120" s="251" t="s">
        <v>498</v>
      </c>
      <c r="T120" s="251" t="s">
        <v>493</v>
      </c>
      <c r="U120" s="251" t="s">
        <v>1050</v>
      </c>
      <c r="V120" s="251" t="s">
        <v>492</v>
      </c>
      <c r="W120" s="251" t="s">
        <v>496</v>
      </c>
      <c r="X120" s="251" t="s">
        <v>610</v>
      </c>
      <c r="Y120" s="251" t="s">
        <v>889</v>
      </c>
      <c r="Z120" s="251" t="s">
        <v>631</v>
      </c>
      <c r="AA120" s="251" t="s">
        <v>609</v>
      </c>
      <c r="AB120" s="251" t="s">
        <v>624</v>
      </c>
      <c r="AC120" s="252">
        <v>42695</v>
      </c>
    </row>
    <row r="121" spans="1:29" ht="24.95" customHeight="1">
      <c r="A121" s="251" t="s">
        <v>1051</v>
      </c>
      <c r="B121" s="251" t="s">
        <v>616</v>
      </c>
      <c r="C121" s="251" t="s">
        <v>617</v>
      </c>
      <c r="D121" s="251" t="s">
        <v>495</v>
      </c>
      <c r="E121" s="251" t="s">
        <v>574</v>
      </c>
      <c r="F121" s="252">
        <v>42695</v>
      </c>
      <c r="G121" s="252">
        <v>42700</v>
      </c>
      <c r="H121" s="251" t="s">
        <v>487</v>
      </c>
      <c r="I121" s="251" t="s">
        <v>488</v>
      </c>
      <c r="J121" s="251" t="s">
        <v>489</v>
      </c>
      <c r="K121" s="251" t="s">
        <v>490</v>
      </c>
      <c r="L121" s="251" t="s">
        <v>1052</v>
      </c>
      <c r="M121" s="253">
        <v>532400</v>
      </c>
      <c r="N121" s="251" t="s">
        <v>724</v>
      </c>
      <c r="O121" s="251" t="s">
        <v>725</v>
      </c>
      <c r="P121" s="254">
        <v>5324</v>
      </c>
      <c r="Q121" s="252">
        <v>42700</v>
      </c>
      <c r="R121" s="257">
        <v>42744</v>
      </c>
      <c r="S121" s="251" t="s">
        <v>498</v>
      </c>
      <c r="T121" s="251" t="s">
        <v>493</v>
      </c>
      <c r="U121" s="251" t="s">
        <v>1053</v>
      </c>
      <c r="V121" s="251" t="s">
        <v>492</v>
      </c>
      <c r="W121" s="251" t="s">
        <v>496</v>
      </c>
      <c r="X121" s="251" t="s">
        <v>610</v>
      </c>
      <c r="Y121" s="251" t="s">
        <v>889</v>
      </c>
      <c r="Z121" s="251" t="s">
        <v>631</v>
      </c>
      <c r="AA121" s="251" t="s">
        <v>609</v>
      </c>
      <c r="AB121" s="251" t="s">
        <v>624</v>
      </c>
      <c r="AC121" s="252">
        <v>42695</v>
      </c>
    </row>
    <row r="122" spans="1:29" ht="24.95" customHeight="1">
      <c r="A122" s="251" t="s">
        <v>1054</v>
      </c>
      <c r="B122" s="251" t="s">
        <v>616</v>
      </c>
      <c r="C122" s="251" t="s">
        <v>617</v>
      </c>
      <c r="D122" s="251" t="s">
        <v>495</v>
      </c>
      <c r="E122" s="251" t="s">
        <v>1055</v>
      </c>
      <c r="F122" s="252">
        <v>42705</v>
      </c>
      <c r="G122" s="252">
        <v>42713</v>
      </c>
      <c r="H122" s="251" t="s">
        <v>487</v>
      </c>
      <c r="I122" s="251" t="s">
        <v>488</v>
      </c>
      <c r="J122" s="251" t="s">
        <v>489</v>
      </c>
      <c r="K122" s="251" t="s">
        <v>490</v>
      </c>
      <c r="L122" s="251" t="s">
        <v>1056</v>
      </c>
      <c r="M122" s="253">
        <v>220000</v>
      </c>
      <c r="N122" s="251" t="s">
        <v>724</v>
      </c>
      <c r="O122" s="251" t="s">
        <v>725</v>
      </c>
      <c r="P122" s="254">
        <v>2200</v>
      </c>
      <c r="Q122" s="252">
        <v>42713</v>
      </c>
      <c r="R122" s="257">
        <v>42737</v>
      </c>
      <c r="S122" s="251" t="s">
        <v>498</v>
      </c>
      <c r="T122" s="251" t="s">
        <v>493</v>
      </c>
      <c r="U122" s="251" t="s">
        <v>1057</v>
      </c>
      <c r="V122" s="251" t="s">
        <v>492</v>
      </c>
      <c r="W122" s="251" t="s">
        <v>496</v>
      </c>
      <c r="X122" s="251" t="s">
        <v>610</v>
      </c>
      <c r="Y122" s="251" t="s">
        <v>889</v>
      </c>
      <c r="Z122" s="251" t="s">
        <v>631</v>
      </c>
      <c r="AA122" s="251" t="s">
        <v>609</v>
      </c>
      <c r="AB122" s="251" t="s">
        <v>624</v>
      </c>
      <c r="AC122" s="252">
        <v>42705</v>
      </c>
    </row>
    <row r="123" spans="1:29" ht="24.95" customHeight="1">
      <c r="A123" s="251" t="s">
        <v>1058</v>
      </c>
      <c r="B123" s="251" t="s">
        <v>616</v>
      </c>
      <c r="C123" s="251" t="s">
        <v>617</v>
      </c>
      <c r="D123" s="251" t="s">
        <v>495</v>
      </c>
      <c r="E123" s="251" t="s">
        <v>1059</v>
      </c>
      <c r="F123" s="252">
        <v>42730</v>
      </c>
      <c r="G123" s="252">
        <v>42737</v>
      </c>
      <c r="H123" s="251" t="s">
        <v>487</v>
      </c>
      <c r="I123" s="251" t="s">
        <v>488</v>
      </c>
      <c r="J123" s="251" t="s">
        <v>489</v>
      </c>
      <c r="K123" s="251" t="s">
        <v>490</v>
      </c>
      <c r="L123" s="251" t="s">
        <v>1060</v>
      </c>
      <c r="M123" s="253">
        <v>312400</v>
      </c>
      <c r="N123" s="251" t="s">
        <v>724</v>
      </c>
      <c r="O123" s="251" t="s">
        <v>725</v>
      </c>
      <c r="P123" s="254">
        <v>3124</v>
      </c>
      <c r="Q123" s="252">
        <v>42737</v>
      </c>
      <c r="R123" s="257">
        <v>42769</v>
      </c>
      <c r="S123" s="251" t="s">
        <v>498</v>
      </c>
      <c r="T123" s="251" t="s">
        <v>493</v>
      </c>
      <c r="U123" s="251" t="s">
        <v>1061</v>
      </c>
      <c r="V123" s="251" t="s">
        <v>492</v>
      </c>
      <c r="W123" s="251" t="s">
        <v>496</v>
      </c>
      <c r="X123" s="251" t="s">
        <v>610</v>
      </c>
      <c r="Y123" s="251" t="s">
        <v>889</v>
      </c>
      <c r="Z123" s="251" t="s">
        <v>631</v>
      </c>
      <c r="AA123" s="251" t="s">
        <v>609</v>
      </c>
      <c r="AB123" s="251" t="s">
        <v>624</v>
      </c>
      <c r="AC123" s="252">
        <v>42730</v>
      </c>
    </row>
    <row r="124" spans="1:29" ht="24.95" customHeight="1">
      <c r="A124" s="251" t="s">
        <v>1062</v>
      </c>
      <c r="B124" s="251" t="s">
        <v>616</v>
      </c>
      <c r="C124" s="251" t="s">
        <v>617</v>
      </c>
      <c r="D124" s="251" t="s">
        <v>495</v>
      </c>
      <c r="E124" s="251" t="s">
        <v>578</v>
      </c>
      <c r="F124" s="252">
        <v>42725</v>
      </c>
      <c r="G124" s="252">
        <v>42745</v>
      </c>
      <c r="H124" s="251" t="s">
        <v>487</v>
      </c>
      <c r="I124" s="251" t="s">
        <v>488</v>
      </c>
      <c r="J124" s="251" t="s">
        <v>489</v>
      </c>
      <c r="K124" s="251" t="s">
        <v>490</v>
      </c>
      <c r="L124" s="251" t="s">
        <v>611</v>
      </c>
      <c r="M124" s="253">
        <v>532400</v>
      </c>
      <c r="N124" s="251" t="s">
        <v>724</v>
      </c>
      <c r="O124" s="251" t="s">
        <v>725</v>
      </c>
      <c r="P124" s="254">
        <v>5324</v>
      </c>
      <c r="Q124" s="252">
        <v>42745</v>
      </c>
      <c r="R124" s="257">
        <v>42821</v>
      </c>
      <c r="S124" s="251" t="s">
        <v>498</v>
      </c>
      <c r="T124" s="251" t="s">
        <v>493</v>
      </c>
      <c r="U124" s="251" t="s">
        <v>1063</v>
      </c>
      <c r="V124" s="251" t="s">
        <v>492</v>
      </c>
      <c r="W124" s="251" t="s">
        <v>496</v>
      </c>
      <c r="X124" s="251" t="s">
        <v>610</v>
      </c>
      <c r="Y124" s="251" t="s">
        <v>889</v>
      </c>
      <c r="Z124" s="251" t="s">
        <v>631</v>
      </c>
      <c r="AA124" s="251" t="s">
        <v>609</v>
      </c>
      <c r="AB124" s="251" t="s">
        <v>624</v>
      </c>
      <c r="AC124" s="252">
        <v>42725</v>
      </c>
    </row>
    <row r="125" spans="1:29" ht="24.95" customHeight="1">
      <c r="A125" s="251" t="s">
        <v>1064</v>
      </c>
      <c r="B125" s="251" t="s">
        <v>616</v>
      </c>
      <c r="C125" s="251" t="s">
        <v>617</v>
      </c>
      <c r="D125" s="251" t="s">
        <v>495</v>
      </c>
      <c r="E125" s="251" t="s">
        <v>581</v>
      </c>
      <c r="F125" s="252">
        <v>42760</v>
      </c>
      <c r="G125" s="252">
        <v>42782</v>
      </c>
      <c r="H125" s="251" t="s">
        <v>487</v>
      </c>
      <c r="I125" s="251" t="s">
        <v>488</v>
      </c>
      <c r="J125" s="251" t="s">
        <v>489</v>
      </c>
      <c r="K125" s="251" t="s">
        <v>490</v>
      </c>
      <c r="L125" s="251" t="s">
        <v>1065</v>
      </c>
      <c r="M125" s="253">
        <v>566885</v>
      </c>
      <c r="N125" s="251" t="s">
        <v>724</v>
      </c>
      <c r="O125" s="251" t="s">
        <v>725</v>
      </c>
      <c r="P125" s="254">
        <v>5668.85</v>
      </c>
      <c r="Q125" s="252">
        <v>42782</v>
      </c>
      <c r="R125" s="257">
        <v>42845</v>
      </c>
      <c r="S125" s="251" t="s">
        <v>498</v>
      </c>
      <c r="T125" s="251" t="s">
        <v>493</v>
      </c>
      <c r="U125" s="251" t="s">
        <v>1066</v>
      </c>
      <c r="V125" s="251" t="s">
        <v>492</v>
      </c>
      <c r="W125" s="251" t="s">
        <v>496</v>
      </c>
      <c r="X125" s="251" t="s">
        <v>610</v>
      </c>
      <c r="Y125" s="251" t="s">
        <v>889</v>
      </c>
      <c r="Z125" s="251" t="s">
        <v>631</v>
      </c>
      <c r="AA125" s="251" t="s">
        <v>609</v>
      </c>
      <c r="AB125" s="251" t="s">
        <v>624</v>
      </c>
      <c r="AC125" s="252">
        <v>42779</v>
      </c>
    </row>
    <row r="126" spans="1:29" ht="24.95" customHeight="1">
      <c r="A126" s="251" t="s">
        <v>1067</v>
      </c>
      <c r="B126" s="251" t="s">
        <v>616</v>
      </c>
      <c r="C126" s="251" t="s">
        <v>617</v>
      </c>
      <c r="D126" s="251" t="s">
        <v>495</v>
      </c>
      <c r="E126" s="251" t="s">
        <v>584</v>
      </c>
      <c r="F126" s="252">
        <v>42779</v>
      </c>
      <c r="G126" s="252">
        <v>42821</v>
      </c>
      <c r="H126" s="251" t="s">
        <v>487</v>
      </c>
      <c r="I126" s="251" t="s">
        <v>488</v>
      </c>
      <c r="J126" s="251" t="s">
        <v>489</v>
      </c>
      <c r="K126" s="251" t="s">
        <v>490</v>
      </c>
      <c r="L126" s="251" t="s">
        <v>1068</v>
      </c>
      <c r="M126" s="253">
        <v>566885</v>
      </c>
      <c r="N126" s="251" t="s">
        <v>724</v>
      </c>
      <c r="O126" s="251" t="s">
        <v>725</v>
      </c>
      <c r="P126" s="254">
        <v>5668.85</v>
      </c>
      <c r="Q126" s="252">
        <v>42821</v>
      </c>
      <c r="R126" s="257">
        <v>42867</v>
      </c>
      <c r="S126" s="251" t="s">
        <v>498</v>
      </c>
      <c r="T126" s="251" t="s">
        <v>493</v>
      </c>
      <c r="U126" s="251" t="s">
        <v>1069</v>
      </c>
      <c r="V126" s="251" t="s">
        <v>492</v>
      </c>
      <c r="W126" s="251" t="s">
        <v>496</v>
      </c>
      <c r="X126" s="251" t="s">
        <v>610</v>
      </c>
      <c r="Y126" s="251" t="s">
        <v>889</v>
      </c>
      <c r="Z126" s="251" t="s">
        <v>631</v>
      </c>
      <c r="AA126" s="251" t="s">
        <v>609</v>
      </c>
      <c r="AB126" s="251" t="s">
        <v>624</v>
      </c>
      <c r="AC126" s="252">
        <v>42815</v>
      </c>
    </row>
    <row r="127" spans="1:29" ht="24.95" customHeight="1">
      <c r="A127" s="251" t="s">
        <v>1070</v>
      </c>
      <c r="B127" s="251" t="s">
        <v>616</v>
      </c>
      <c r="C127" s="251" t="s">
        <v>617</v>
      </c>
      <c r="D127" s="251" t="s">
        <v>495</v>
      </c>
      <c r="E127" s="251" t="s">
        <v>586</v>
      </c>
      <c r="F127" s="252">
        <v>42804</v>
      </c>
      <c r="G127" s="252">
        <v>42828</v>
      </c>
      <c r="H127" s="251" t="s">
        <v>487</v>
      </c>
      <c r="I127" s="251" t="s">
        <v>488</v>
      </c>
      <c r="J127" s="251" t="s">
        <v>489</v>
      </c>
      <c r="K127" s="251" t="s">
        <v>490</v>
      </c>
      <c r="L127" s="251" t="s">
        <v>1071</v>
      </c>
      <c r="M127" s="253">
        <v>566885</v>
      </c>
      <c r="N127" s="251" t="s">
        <v>724</v>
      </c>
      <c r="O127" s="251" t="s">
        <v>725</v>
      </c>
      <c r="P127" s="254">
        <v>5668.85</v>
      </c>
      <c r="Q127" s="252">
        <v>42828</v>
      </c>
      <c r="R127" s="257">
        <v>42906</v>
      </c>
      <c r="S127" s="251" t="s">
        <v>498</v>
      </c>
      <c r="T127" s="251" t="s">
        <v>493</v>
      </c>
      <c r="U127" s="251" t="s">
        <v>1072</v>
      </c>
      <c r="V127" s="251" t="s">
        <v>492</v>
      </c>
      <c r="W127" s="251" t="s">
        <v>496</v>
      </c>
      <c r="X127" s="251" t="s">
        <v>610</v>
      </c>
      <c r="Y127" s="251" t="s">
        <v>889</v>
      </c>
      <c r="Z127" s="251" t="s">
        <v>631</v>
      </c>
      <c r="AA127" s="251" t="s">
        <v>609</v>
      </c>
      <c r="AB127" s="251" t="s">
        <v>624</v>
      </c>
      <c r="AC127" s="252">
        <v>42817</v>
      </c>
    </row>
    <row r="128" spans="1:29" ht="24.95" customHeight="1">
      <c r="A128" s="251" t="s">
        <v>1073</v>
      </c>
      <c r="B128" s="251" t="s">
        <v>616</v>
      </c>
      <c r="C128" s="251" t="s">
        <v>617</v>
      </c>
      <c r="D128" s="251" t="s">
        <v>495</v>
      </c>
      <c r="E128" s="251" t="s">
        <v>587</v>
      </c>
      <c r="F128" s="252">
        <v>42843</v>
      </c>
      <c r="G128" s="252">
        <v>42865</v>
      </c>
      <c r="H128" s="251" t="s">
        <v>487</v>
      </c>
      <c r="I128" s="251" t="s">
        <v>488</v>
      </c>
      <c r="J128" s="251" t="s">
        <v>489</v>
      </c>
      <c r="K128" s="251" t="s">
        <v>490</v>
      </c>
      <c r="L128" s="251" t="s">
        <v>1074</v>
      </c>
      <c r="M128" s="253">
        <v>566885</v>
      </c>
      <c r="N128" s="251" t="s">
        <v>724</v>
      </c>
      <c r="O128" s="251" t="s">
        <v>725</v>
      </c>
      <c r="P128" s="254">
        <v>5668.85</v>
      </c>
      <c r="Q128" s="252">
        <v>42865</v>
      </c>
      <c r="R128" s="257">
        <v>42944</v>
      </c>
      <c r="S128" s="251" t="s">
        <v>498</v>
      </c>
      <c r="T128" s="251" t="s">
        <v>493</v>
      </c>
      <c r="U128" s="251" t="s">
        <v>1075</v>
      </c>
      <c r="V128" s="251" t="s">
        <v>492</v>
      </c>
      <c r="W128" s="251" t="s">
        <v>496</v>
      </c>
      <c r="X128" s="251" t="s">
        <v>610</v>
      </c>
      <c r="Y128" s="251" t="s">
        <v>889</v>
      </c>
      <c r="Z128" s="251" t="s">
        <v>631</v>
      </c>
      <c r="AA128" s="251" t="s">
        <v>609</v>
      </c>
      <c r="AB128" s="251" t="s">
        <v>624</v>
      </c>
      <c r="AC128" s="252">
        <v>42851</v>
      </c>
    </row>
    <row r="129" spans="1:29" ht="24.95" customHeight="1">
      <c r="A129" s="251" t="s">
        <v>1076</v>
      </c>
      <c r="B129" s="251" t="s">
        <v>616</v>
      </c>
      <c r="C129" s="251" t="s">
        <v>617</v>
      </c>
      <c r="D129" s="251" t="s">
        <v>495</v>
      </c>
      <c r="E129" s="251" t="s">
        <v>588</v>
      </c>
      <c r="F129" s="252">
        <v>42858</v>
      </c>
      <c r="G129" s="252">
        <v>42895</v>
      </c>
      <c r="H129" s="251" t="s">
        <v>487</v>
      </c>
      <c r="I129" s="251" t="s">
        <v>488</v>
      </c>
      <c r="J129" s="251" t="s">
        <v>489</v>
      </c>
      <c r="K129" s="251" t="s">
        <v>490</v>
      </c>
      <c r="L129" s="251" t="s">
        <v>1077</v>
      </c>
      <c r="M129" s="253">
        <v>566885</v>
      </c>
      <c r="N129" s="251" t="s">
        <v>724</v>
      </c>
      <c r="O129" s="251" t="s">
        <v>725</v>
      </c>
      <c r="P129" s="254">
        <v>5668.85</v>
      </c>
      <c r="Q129" s="252">
        <v>42895</v>
      </c>
      <c r="R129" s="257">
        <v>42968</v>
      </c>
      <c r="S129" s="251" t="s">
        <v>498</v>
      </c>
      <c r="T129" s="251" t="s">
        <v>493</v>
      </c>
      <c r="U129" s="251" t="s">
        <v>1078</v>
      </c>
      <c r="V129" s="251" t="s">
        <v>492</v>
      </c>
      <c r="W129" s="251" t="s">
        <v>496</v>
      </c>
      <c r="X129" s="251" t="s">
        <v>610</v>
      </c>
      <c r="Y129" s="251" t="s">
        <v>889</v>
      </c>
      <c r="Z129" s="251" t="s">
        <v>631</v>
      </c>
      <c r="AA129" s="251" t="s">
        <v>609</v>
      </c>
      <c r="AB129" s="251" t="s">
        <v>624</v>
      </c>
      <c r="AC129" s="252">
        <v>42886</v>
      </c>
    </row>
    <row r="130" spans="1:29" ht="24.95" customHeight="1">
      <c r="A130" s="243" t="s">
        <v>1079</v>
      </c>
      <c r="B130" s="243" t="s">
        <v>616</v>
      </c>
      <c r="C130" s="243" t="s">
        <v>617</v>
      </c>
      <c r="D130" s="243" t="s">
        <v>495</v>
      </c>
      <c r="E130" s="243" t="s">
        <v>1080</v>
      </c>
      <c r="F130" s="244">
        <v>42879</v>
      </c>
      <c r="G130" s="244">
        <v>42957</v>
      </c>
      <c r="H130" s="243" t="s">
        <v>487</v>
      </c>
      <c r="I130" s="243" t="s">
        <v>488</v>
      </c>
      <c r="J130" s="243" t="s">
        <v>489</v>
      </c>
      <c r="K130" s="243" t="s">
        <v>490</v>
      </c>
      <c r="L130" s="243" t="s">
        <v>1081</v>
      </c>
      <c r="M130" s="245">
        <v>566885</v>
      </c>
      <c r="N130" s="243" t="s">
        <v>724</v>
      </c>
      <c r="O130" s="243" t="s">
        <v>725</v>
      </c>
      <c r="P130" s="222">
        <v>5668.85</v>
      </c>
      <c r="Q130" s="244">
        <v>42957</v>
      </c>
      <c r="R130" s="256">
        <v>42991</v>
      </c>
      <c r="S130" s="243" t="s">
        <v>498</v>
      </c>
      <c r="T130" s="243" t="s">
        <v>493</v>
      </c>
      <c r="U130" s="243" t="s">
        <v>1082</v>
      </c>
      <c r="V130" s="243" t="s">
        <v>492</v>
      </c>
      <c r="W130" s="243" t="s">
        <v>496</v>
      </c>
      <c r="X130" s="243" t="s">
        <v>605</v>
      </c>
      <c r="Y130" s="243" t="s">
        <v>1083</v>
      </c>
      <c r="Z130" s="243" t="s">
        <v>631</v>
      </c>
      <c r="AA130" s="243" t="s">
        <v>609</v>
      </c>
      <c r="AB130" s="243" t="s">
        <v>624</v>
      </c>
      <c r="AC130" s="244">
        <v>42944</v>
      </c>
    </row>
    <row r="131" spans="1:29" ht="24.95" customHeight="1">
      <c r="A131" s="243" t="s">
        <v>1084</v>
      </c>
      <c r="B131" s="243" t="s">
        <v>616</v>
      </c>
      <c r="C131" s="243" t="s">
        <v>617</v>
      </c>
      <c r="D131" s="243" t="s">
        <v>495</v>
      </c>
      <c r="E131" s="243" t="s">
        <v>589</v>
      </c>
      <c r="F131" s="244">
        <v>42923</v>
      </c>
      <c r="G131" s="244">
        <v>42979</v>
      </c>
      <c r="H131" s="243" t="s">
        <v>487</v>
      </c>
      <c r="I131" s="243" t="s">
        <v>488</v>
      </c>
      <c r="J131" s="243" t="s">
        <v>489</v>
      </c>
      <c r="K131" s="243" t="s">
        <v>490</v>
      </c>
      <c r="L131" s="243" t="s">
        <v>1085</v>
      </c>
      <c r="M131" s="245">
        <v>566885</v>
      </c>
      <c r="N131" s="243" t="s">
        <v>724</v>
      </c>
      <c r="O131" s="243" t="s">
        <v>725</v>
      </c>
      <c r="P131" s="222">
        <v>5668.85</v>
      </c>
      <c r="Q131" s="244">
        <v>42979</v>
      </c>
      <c r="R131" s="256">
        <v>43026</v>
      </c>
      <c r="S131" s="243" t="s">
        <v>498</v>
      </c>
      <c r="T131" s="243" t="s">
        <v>493</v>
      </c>
      <c r="U131" s="243" t="s">
        <v>1086</v>
      </c>
      <c r="V131" s="243" t="s">
        <v>492</v>
      </c>
      <c r="W131" s="243" t="s">
        <v>496</v>
      </c>
      <c r="X131" s="243" t="s">
        <v>605</v>
      </c>
      <c r="Y131" s="243" t="s">
        <v>1087</v>
      </c>
      <c r="Z131" s="243" t="s">
        <v>631</v>
      </c>
      <c r="AA131" s="243" t="s">
        <v>609</v>
      </c>
      <c r="AB131" s="243" t="s">
        <v>624</v>
      </c>
      <c r="AC131" s="244">
        <v>42970</v>
      </c>
    </row>
    <row r="132" spans="1:29" ht="24.95" customHeight="1">
      <c r="A132" s="243" t="s">
        <v>1088</v>
      </c>
      <c r="B132" s="243" t="s">
        <v>616</v>
      </c>
      <c r="C132" s="243" t="s">
        <v>617</v>
      </c>
      <c r="D132" s="243" t="s">
        <v>495</v>
      </c>
      <c r="E132" s="243" t="s">
        <v>1089</v>
      </c>
      <c r="F132" s="244">
        <v>42977</v>
      </c>
      <c r="G132" s="244">
        <v>43002</v>
      </c>
      <c r="H132" s="243" t="s">
        <v>487</v>
      </c>
      <c r="I132" s="243" t="s">
        <v>488</v>
      </c>
      <c r="J132" s="243" t="s">
        <v>489</v>
      </c>
      <c r="K132" s="243" t="s">
        <v>490</v>
      </c>
      <c r="L132" s="243" t="s">
        <v>1090</v>
      </c>
      <c r="M132" s="245">
        <v>566885</v>
      </c>
      <c r="N132" s="243" t="s">
        <v>724</v>
      </c>
      <c r="O132" s="243" t="s">
        <v>725</v>
      </c>
      <c r="P132" s="222">
        <v>5668.85</v>
      </c>
      <c r="Q132" s="244">
        <v>43002</v>
      </c>
      <c r="R132" s="256">
        <v>43056</v>
      </c>
      <c r="S132" s="243" t="s">
        <v>498</v>
      </c>
      <c r="T132" s="243" t="s">
        <v>493</v>
      </c>
      <c r="U132" s="243" t="s">
        <v>1091</v>
      </c>
      <c r="V132" s="243" t="s">
        <v>492</v>
      </c>
      <c r="W132" s="243" t="s">
        <v>496</v>
      </c>
      <c r="X132" s="243" t="s">
        <v>605</v>
      </c>
      <c r="Y132" s="243" t="s">
        <v>1092</v>
      </c>
      <c r="Z132" s="243" t="s">
        <v>631</v>
      </c>
      <c r="AA132" s="243" t="s">
        <v>609</v>
      </c>
      <c r="AB132" s="243" t="s">
        <v>624</v>
      </c>
      <c r="AC132" s="244">
        <v>42999</v>
      </c>
    </row>
    <row r="133" spans="1:29" ht="24.95" customHeight="1">
      <c r="A133" s="243" t="s">
        <v>1093</v>
      </c>
      <c r="B133" s="243" t="s">
        <v>616</v>
      </c>
      <c r="C133" s="243" t="s">
        <v>617</v>
      </c>
      <c r="D133" s="243" t="s">
        <v>495</v>
      </c>
      <c r="E133" s="243" t="s">
        <v>590</v>
      </c>
      <c r="F133" s="244">
        <v>42989</v>
      </c>
      <c r="G133" s="244">
        <v>43027</v>
      </c>
      <c r="H133" s="243" t="s">
        <v>487</v>
      </c>
      <c r="I133" s="243" t="s">
        <v>488</v>
      </c>
      <c r="J133" s="243" t="s">
        <v>489</v>
      </c>
      <c r="K133" s="243" t="s">
        <v>490</v>
      </c>
      <c r="L133" s="243" t="s">
        <v>1094</v>
      </c>
      <c r="M133" s="245">
        <v>566885</v>
      </c>
      <c r="N133" s="243" t="s">
        <v>724</v>
      </c>
      <c r="O133" s="243" t="s">
        <v>725</v>
      </c>
      <c r="P133" s="222">
        <v>5668.85</v>
      </c>
      <c r="Q133" s="244">
        <v>43027</v>
      </c>
      <c r="R133" s="256">
        <v>43084</v>
      </c>
      <c r="S133" s="243" t="s">
        <v>498</v>
      </c>
      <c r="T133" s="243" t="s">
        <v>493</v>
      </c>
      <c r="U133" s="243" t="s">
        <v>1095</v>
      </c>
      <c r="V133" s="243" t="s">
        <v>492</v>
      </c>
      <c r="W133" s="243" t="s">
        <v>496</v>
      </c>
      <c r="X133" s="243" t="s">
        <v>605</v>
      </c>
      <c r="Y133" s="243" t="s">
        <v>1096</v>
      </c>
      <c r="Z133" s="243" t="s">
        <v>631</v>
      </c>
      <c r="AA133" s="243" t="s">
        <v>609</v>
      </c>
      <c r="AB133" s="243" t="s">
        <v>624</v>
      </c>
      <c r="AC133" s="244">
        <v>43018</v>
      </c>
    </row>
    <row r="134" spans="1:29" ht="24.95" customHeight="1">
      <c r="A134" s="243" t="s">
        <v>1097</v>
      </c>
      <c r="B134" s="243" t="s">
        <v>616</v>
      </c>
      <c r="C134" s="243" t="s">
        <v>617</v>
      </c>
      <c r="D134" s="243" t="s">
        <v>495</v>
      </c>
      <c r="E134" s="243" t="s">
        <v>591</v>
      </c>
      <c r="F134" s="244">
        <v>43024</v>
      </c>
      <c r="G134" s="244">
        <v>43045</v>
      </c>
      <c r="H134" s="243" t="s">
        <v>487</v>
      </c>
      <c r="I134" s="243" t="s">
        <v>488</v>
      </c>
      <c r="J134" s="243" t="s">
        <v>489</v>
      </c>
      <c r="K134" s="243" t="s">
        <v>490</v>
      </c>
      <c r="L134" s="243" t="s">
        <v>1098</v>
      </c>
      <c r="M134" s="245">
        <v>566885</v>
      </c>
      <c r="N134" s="243" t="s">
        <v>724</v>
      </c>
      <c r="O134" s="243" t="s">
        <v>725</v>
      </c>
      <c r="P134" s="222">
        <v>5668.85</v>
      </c>
      <c r="Q134" s="244">
        <v>43045</v>
      </c>
      <c r="R134" s="256">
        <v>43104</v>
      </c>
      <c r="S134" s="243" t="s">
        <v>498</v>
      </c>
      <c r="T134" s="243" t="s">
        <v>493</v>
      </c>
      <c r="U134" s="243" t="s">
        <v>1099</v>
      </c>
      <c r="V134" s="243" t="s">
        <v>492</v>
      </c>
      <c r="W134" s="243" t="s">
        <v>496</v>
      </c>
      <c r="X134" s="243" t="s">
        <v>610</v>
      </c>
      <c r="Y134" s="243" t="s">
        <v>1100</v>
      </c>
      <c r="Z134" s="243" t="s">
        <v>631</v>
      </c>
      <c r="AA134" s="243" t="s">
        <v>609</v>
      </c>
      <c r="AB134" s="243" t="s">
        <v>624</v>
      </c>
      <c r="AC134" s="244">
        <v>43033</v>
      </c>
    </row>
    <row r="135" spans="1:29" ht="24.95" customHeight="1">
      <c r="A135" s="243" t="s">
        <v>1101</v>
      </c>
      <c r="B135" s="243" t="s">
        <v>616</v>
      </c>
      <c r="C135" s="243" t="s">
        <v>617</v>
      </c>
      <c r="D135" s="243" t="s">
        <v>495</v>
      </c>
      <c r="E135" s="243" t="s">
        <v>592</v>
      </c>
      <c r="F135" s="244">
        <v>43055</v>
      </c>
      <c r="G135" s="244">
        <v>43080</v>
      </c>
      <c r="H135" s="243" t="s">
        <v>487</v>
      </c>
      <c r="I135" s="243" t="s">
        <v>488</v>
      </c>
      <c r="J135" s="243" t="s">
        <v>489</v>
      </c>
      <c r="K135" s="243" t="s">
        <v>490</v>
      </c>
      <c r="L135" s="243" t="s">
        <v>1102</v>
      </c>
      <c r="M135" s="245">
        <v>566885</v>
      </c>
      <c r="N135" s="243" t="s">
        <v>724</v>
      </c>
      <c r="O135" s="243" t="s">
        <v>725</v>
      </c>
      <c r="P135" s="222">
        <v>5668.85</v>
      </c>
      <c r="Q135" s="244">
        <v>43080</v>
      </c>
      <c r="R135" s="256">
        <v>43153</v>
      </c>
      <c r="S135" s="243" t="s">
        <v>498</v>
      </c>
      <c r="T135" s="243" t="s">
        <v>493</v>
      </c>
      <c r="U135" s="243" t="s">
        <v>1103</v>
      </c>
      <c r="V135" s="243" t="s">
        <v>492</v>
      </c>
      <c r="W135" s="243" t="s">
        <v>496</v>
      </c>
      <c r="X135" s="243" t="s">
        <v>610</v>
      </c>
      <c r="Y135" s="243" t="s">
        <v>1100</v>
      </c>
      <c r="Z135" s="243" t="s">
        <v>631</v>
      </c>
      <c r="AA135" s="243" t="s">
        <v>609</v>
      </c>
      <c r="AB135" s="243" t="s">
        <v>624</v>
      </c>
      <c r="AC135" s="244">
        <v>43063</v>
      </c>
    </row>
    <row r="136" spans="1:29" ht="24.95" customHeight="1">
      <c r="A136" s="243" t="s">
        <v>1104</v>
      </c>
      <c r="B136" s="243" t="s">
        <v>616</v>
      </c>
      <c r="C136" s="243" t="s">
        <v>617</v>
      </c>
      <c r="D136" s="243" t="s">
        <v>495</v>
      </c>
      <c r="E136" s="243" t="s">
        <v>593</v>
      </c>
      <c r="F136" s="244">
        <v>43080</v>
      </c>
      <c r="G136" s="244">
        <v>43102</v>
      </c>
      <c r="H136" s="243" t="s">
        <v>487</v>
      </c>
      <c r="I136" s="243" t="s">
        <v>488</v>
      </c>
      <c r="J136" s="243" t="s">
        <v>489</v>
      </c>
      <c r="K136" s="243" t="s">
        <v>490</v>
      </c>
      <c r="L136" s="243" t="s">
        <v>1105</v>
      </c>
      <c r="M136" s="245">
        <v>566885</v>
      </c>
      <c r="N136" s="243" t="s">
        <v>724</v>
      </c>
      <c r="O136" s="243" t="s">
        <v>725</v>
      </c>
      <c r="P136" s="222">
        <v>5668.85</v>
      </c>
      <c r="Q136" s="244">
        <v>43102</v>
      </c>
      <c r="R136" s="256">
        <v>43160</v>
      </c>
      <c r="S136" s="243" t="s">
        <v>498</v>
      </c>
      <c r="T136" s="243" t="s">
        <v>493</v>
      </c>
      <c r="U136" s="243" t="s">
        <v>1106</v>
      </c>
      <c r="V136" s="243" t="s">
        <v>492</v>
      </c>
      <c r="W136" s="243" t="s">
        <v>496</v>
      </c>
      <c r="X136" s="243" t="s">
        <v>610</v>
      </c>
      <c r="Y136" s="243" t="s">
        <v>1100</v>
      </c>
      <c r="Z136" s="243" t="s">
        <v>631</v>
      </c>
      <c r="AA136" s="243" t="s">
        <v>609</v>
      </c>
      <c r="AB136" s="243" t="s">
        <v>624</v>
      </c>
      <c r="AC136" s="244">
        <v>43090</v>
      </c>
    </row>
    <row r="137" spans="1:29" ht="24.95" customHeight="1">
      <c r="A137" s="243" t="s">
        <v>1107</v>
      </c>
      <c r="B137" s="243" t="s">
        <v>616</v>
      </c>
      <c r="C137" s="243" t="s">
        <v>617</v>
      </c>
      <c r="D137" s="243" t="s">
        <v>495</v>
      </c>
      <c r="E137" s="243" t="s">
        <v>1108</v>
      </c>
      <c r="F137" s="244">
        <v>43088</v>
      </c>
      <c r="G137" s="244">
        <v>43108</v>
      </c>
      <c r="H137" s="243" t="s">
        <v>487</v>
      </c>
      <c r="I137" s="243" t="s">
        <v>488</v>
      </c>
      <c r="J137" s="243" t="s">
        <v>489</v>
      </c>
      <c r="K137" s="243" t="s">
        <v>490</v>
      </c>
      <c r="L137" s="243" t="s">
        <v>1109</v>
      </c>
      <c r="M137" s="245">
        <v>234250</v>
      </c>
      <c r="N137" s="243" t="s">
        <v>724</v>
      </c>
      <c r="O137" s="243" t="s">
        <v>725</v>
      </c>
      <c r="P137" s="222">
        <v>2342.5</v>
      </c>
      <c r="Q137" s="244">
        <v>43108</v>
      </c>
      <c r="R137" s="256">
        <v>43104</v>
      </c>
      <c r="S137" s="243" t="s">
        <v>498</v>
      </c>
      <c r="T137" s="243" t="s">
        <v>493</v>
      </c>
      <c r="U137" s="243" t="s">
        <v>1110</v>
      </c>
      <c r="V137" s="243" t="s">
        <v>492</v>
      </c>
      <c r="W137" s="243" t="s">
        <v>496</v>
      </c>
      <c r="X137" s="243" t="s">
        <v>610</v>
      </c>
      <c r="Y137" s="243" t="s">
        <v>1100</v>
      </c>
      <c r="Z137" s="243" t="s">
        <v>631</v>
      </c>
      <c r="AA137" s="243" t="s">
        <v>609</v>
      </c>
      <c r="AB137" s="243" t="s">
        <v>624</v>
      </c>
      <c r="AC137" s="244">
        <v>43097</v>
      </c>
    </row>
    <row r="138" spans="1:29" ht="24.95" customHeight="1">
      <c r="A138" s="243" t="s">
        <v>1111</v>
      </c>
      <c r="B138" s="243" t="s">
        <v>616</v>
      </c>
      <c r="C138" s="243" t="s">
        <v>617</v>
      </c>
      <c r="D138" s="243" t="s">
        <v>495</v>
      </c>
      <c r="E138" s="243" t="s">
        <v>1112</v>
      </c>
      <c r="F138" s="244">
        <v>43116</v>
      </c>
      <c r="G138" s="244">
        <v>43126</v>
      </c>
      <c r="H138" s="243" t="s">
        <v>487</v>
      </c>
      <c r="I138" s="243" t="s">
        <v>488</v>
      </c>
      <c r="J138" s="243" t="s">
        <v>489</v>
      </c>
      <c r="K138" s="243" t="s">
        <v>490</v>
      </c>
      <c r="L138" s="243" t="s">
        <v>1113</v>
      </c>
      <c r="M138" s="245">
        <v>332385</v>
      </c>
      <c r="N138" s="243" t="s">
        <v>724</v>
      </c>
      <c r="O138" s="243" t="s">
        <v>725</v>
      </c>
      <c r="P138" s="222">
        <v>3323.85</v>
      </c>
      <c r="Q138" s="244">
        <v>43126</v>
      </c>
      <c r="R138" s="256">
        <v>43125</v>
      </c>
      <c r="S138" s="243" t="s">
        <v>498</v>
      </c>
      <c r="T138" s="243" t="s">
        <v>493</v>
      </c>
      <c r="U138" s="243" t="s">
        <v>1114</v>
      </c>
      <c r="V138" s="243" t="s">
        <v>492</v>
      </c>
      <c r="W138" s="243" t="s">
        <v>496</v>
      </c>
      <c r="X138" s="243" t="s">
        <v>610</v>
      </c>
      <c r="Y138" s="243" t="s">
        <v>1100</v>
      </c>
      <c r="Z138" s="243" t="s">
        <v>631</v>
      </c>
      <c r="AA138" s="243" t="s">
        <v>609</v>
      </c>
      <c r="AB138" s="243" t="s">
        <v>624</v>
      </c>
      <c r="AC138" s="244">
        <v>43118</v>
      </c>
    </row>
    <row r="139" spans="1:29" ht="24.95" customHeight="1">
      <c r="A139" s="243" t="s">
        <v>1115</v>
      </c>
      <c r="B139" s="243" t="s">
        <v>616</v>
      </c>
      <c r="C139" s="243" t="s">
        <v>617</v>
      </c>
      <c r="D139" s="243" t="s">
        <v>495</v>
      </c>
      <c r="E139" s="243" t="s">
        <v>1116</v>
      </c>
      <c r="F139" s="244">
        <v>43116</v>
      </c>
      <c r="G139" s="244">
        <v>43126</v>
      </c>
      <c r="H139" s="243" t="s">
        <v>487</v>
      </c>
      <c r="I139" s="243" t="s">
        <v>488</v>
      </c>
      <c r="J139" s="243" t="s">
        <v>489</v>
      </c>
      <c r="K139" s="243" t="s">
        <v>490</v>
      </c>
      <c r="L139" s="243" t="s">
        <v>1117</v>
      </c>
      <c r="M139" s="245">
        <v>250</v>
      </c>
      <c r="N139" s="243" t="s">
        <v>724</v>
      </c>
      <c r="O139" s="243" t="s">
        <v>725</v>
      </c>
      <c r="P139" s="222">
        <v>2.5</v>
      </c>
      <c r="Q139" s="244">
        <v>43126</v>
      </c>
      <c r="R139" s="256">
        <v>43125</v>
      </c>
      <c r="S139" s="243" t="s">
        <v>498</v>
      </c>
      <c r="T139" s="243" t="s">
        <v>493</v>
      </c>
      <c r="U139" s="243" t="s">
        <v>1114</v>
      </c>
      <c r="V139" s="243" t="s">
        <v>492</v>
      </c>
      <c r="W139" s="243" t="s">
        <v>496</v>
      </c>
      <c r="X139" s="243" t="s">
        <v>610</v>
      </c>
      <c r="Y139" s="243" t="s">
        <v>1100</v>
      </c>
      <c r="Z139" s="243" t="s">
        <v>631</v>
      </c>
      <c r="AA139" s="243" t="s">
        <v>609</v>
      </c>
      <c r="AB139" s="243" t="s">
        <v>624</v>
      </c>
      <c r="AC139" s="244">
        <v>43118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F472"/>
  <sheetViews>
    <sheetView topLeftCell="A397" workbookViewId="0">
      <selection activeCell="I405" sqref="I405"/>
    </sheetView>
  </sheetViews>
  <sheetFormatPr defaultRowHeight="24.95" customHeight="1"/>
  <cols>
    <col min="1" max="1" width="16.140625" customWidth="1"/>
    <col min="2" max="2" width="12.28515625" style="52" customWidth="1"/>
    <col min="3" max="3" width="12.28515625" style="211" customWidth="1"/>
    <col min="4" max="4" width="24.5703125" customWidth="1"/>
    <col min="5" max="5" width="12.7109375" customWidth="1"/>
    <col min="6" max="6" width="12" customWidth="1"/>
    <col min="7" max="7" width="15" customWidth="1"/>
    <col min="8" max="8" width="11.7109375" customWidth="1"/>
    <col min="9" max="9" width="26.28515625" customWidth="1"/>
    <col min="10" max="10" width="11.85546875" customWidth="1"/>
    <col min="11" max="11" width="12.85546875" style="52" customWidth="1"/>
    <col min="12" max="12" width="11.42578125" customWidth="1"/>
    <col min="13" max="13" width="10.42578125" customWidth="1"/>
    <col min="14" max="14" width="11.42578125" style="52" customWidth="1"/>
    <col min="15" max="15" width="14.85546875" customWidth="1"/>
    <col min="16" max="16" width="11" customWidth="1"/>
    <col min="17" max="17" width="9" customWidth="1"/>
    <col min="18" max="18" width="11.5703125" customWidth="1"/>
    <col min="19" max="20" width="10.42578125" bestFit="1" customWidth="1"/>
    <col min="22" max="22" width="11.7109375" style="52" customWidth="1"/>
    <col min="23" max="23" width="9.140625" style="30"/>
    <col min="24" max="24" width="10.28515625" customWidth="1"/>
    <col min="26" max="26" width="10.28515625" bestFit="1" customWidth="1"/>
  </cols>
  <sheetData>
    <row r="1" spans="1:15" ht="24.95" customHeight="1">
      <c r="A1" s="290" t="s">
        <v>285</v>
      </c>
      <c r="B1" s="290"/>
      <c r="C1" s="290"/>
      <c r="D1" s="290"/>
      <c r="E1" s="290"/>
      <c r="F1" s="290"/>
      <c r="G1" s="290"/>
      <c r="H1" s="290"/>
      <c r="I1" s="290"/>
      <c r="J1" s="9"/>
      <c r="K1" s="9"/>
      <c r="L1" s="9"/>
      <c r="M1" s="9"/>
      <c r="N1" s="74"/>
      <c r="O1" s="13"/>
    </row>
    <row r="2" spans="1:15" ht="15.75" customHeight="1">
      <c r="A2" s="290" t="s">
        <v>286</v>
      </c>
      <c r="B2" s="290"/>
      <c r="C2" s="290"/>
      <c r="D2" s="290"/>
      <c r="E2" s="290"/>
      <c r="F2" s="290"/>
      <c r="G2" s="290"/>
      <c r="H2" s="290"/>
      <c r="I2" s="290"/>
      <c r="J2" s="9"/>
      <c r="K2" s="9"/>
      <c r="L2" s="9"/>
      <c r="M2" s="9"/>
      <c r="N2" s="74"/>
      <c r="O2" s="13"/>
    </row>
    <row r="3" spans="1:15" ht="13.5" customHeight="1">
      <c r="A3" s="290" t="s">
        <v>287</v>
      </c>
      <c r="B3" s="290"/>
      <c r="C3" s="290"/>
      <c r="D3" s="290"/>
      <c r="E3" s="290"/>
      <c r="F3" s="290"/>
      <c r="G3" s="290"/>
      <c r="H3" s="290"/>
      <c r="I3" s="290"/>
      <c r="J3" s="9"/>
      <c r="K3" s="9"/>
      <c r="L3" s="9"/>
      <c r="M3" s="9"/>
      <c r="N3" s="74"/>
      <c r="O3" s="13"/>
    </row>
    <row r="4" spans="1:15" ht="15" customHeight="1">
      <c r="A4" s="9"/>
      <c r="B4" s="74"/>
      <c r="C4" s="200"/>
      <c r="D4" s="9"/>
      <c r="E4" s="9"/>
      <c r="F4" s="9"/>
      <c r="G4" s="9"/>
      <c r="H4" s="8"/>
      <c r="I4" s="8"/>
      <c r="J4" s="8"/>
      <c r="K4" s="48"/>
      <c r="L4" s="13"/>
      <c r="M4" s="14"/>
      <c r="N4" s="83"/>
      <c r="O4" s="13"/>
    </row>
    <row r="5" spans="1:15" ht="24.95" customHeight="1">
      <c r="A5" s="291" t="s">
        <v>89</v>
      </c>
      <c r="B5" s="291"/>
      <c r="C5" s="291"/>
      <c r="D5" s="291"/>
      <c r="E5" s="291" t="s">
        <v>94</v>
      </c>
      <c r="F5" s="291"/>
      <c r="G5" s="291"/>
      <c r="H5" s="291" t="s">
        <v>87</v>
      </c>
      <c r="I5" s="291"/>
      <c r="J5" s="118"/>
      <c r="K5" s="119"/>
      <c r="L5" s="118"/>
      <c r="M5" s="118"/>
      <c r="N5" s="120"/>
      <c r="O5" s="15"/>
    </row>
    <row r="6" spans="1:15" ht="30.75" customHeight="1">
      <c r="A6" s="288" t="s">
        <v>410</v>
      </c>
      <c r="B6" s="289"/>
      <c r="C6" s="289"/>
      <c r="D6" s="289"/>
      <c r="E6" s="295">
        <f>B70</f>
        <v>230199.89999999985</v>
      </c>
      <c r="F6" s="295"/>
      <c r="G6" s="295"/>
      <c r="H6" s="287" t="s">
        <v>413</v>
      </c>
      <c r="I6" s="287"/>
      <c r="J6" s="10"/>
      <c r="K6" s="119"/>
      <c r="L6" s="11"/>
      <c r="M6" s="11"/>
      <c r="N6" s="112"/>
      <c r="O6" s="13"/>
    </row>
    <row r="7" spans="1:15" ht="12" customHeight="1">
      <c r="A7" s="137"/>
      <c r="B7" s="152"/>
      <c r="C7" s="201"/>
      <c r="D7" s="152"/>
      <c r="E7" s="153"/>
      <c r="F7" s="153"/>
      <c r="G7" s="153"/>
      <c r="H7" s="154"/>
      <c r="I7" s="154"/>
      <c r="J7" s="10"/>
      <c r="K7" s="119"/>
      <c r="L7" s="11"/>
      <c r="M7" s="11"/>
      <c r="N7" s="112"/>
      <c r="O7" s="13"/>
    </row>
    <row r="8" spans="1:15" ht="21" customHeight="1">
      <c r="A8" s="322" t="s">
        <v>288</v>
      </c>
      <c r="B8" s="323"/>
      <c r="C8" s="323"/>
      <c r="D8" s="323"/>
      <c r="E8" s="323"/>
      <c r="F8" s="323"/>
      <c r="G8" s="323"/>
      <c r="H8" s="323"/>
      <c r="I8" s="324"/>
      <c r="J8" s="10"/>
      <c r="K8" s="119"/>
      <c r="L8" s="11"/>
      <c r="M8" s="11"/>
      <c r="N8" s="112"/>
      <c r="O8" s="13"/>
    </row>
    <row r="9" spans="1:15" ht="27" customHeight="1">
      <c r="A9" s="296" t="s">
        <v>424</v>
      </c>
      <c r="B9" s="297"/>
      <c r="C9" s="297"/>
      <c r="D9" s="297"/>
      <c r="E9" s="301">
        <f>D70</f>
        <v>180313</v>
      </c>
      <c r="F9" s="301"/>
      <c r="G9" s="301"/>
      <c r="H9" s="325" t="s">
        <v>412</v>
      </c>
      <c r="I9" s="326"/>
      <c r="J9" s="113"/>
      <c r="K9" s="119"/>
      <c r="L9" s="114"/>
      <c r="M9" s="114"/>
      <c r="N9" s="112"/>
      <c r="O9" s="13"/>
    </row>
    <row r="10" spans="1:15" ht="27.75" customHeight="1">
      <c r="A10" s="296" t="s">
        <v>425</v>
      </c>
      <c r="B10" s="297"/>
      <c r="C10" s="297"/>
      <c r="D10" s="297"/>
      <c r="E10" s="301">
        <v>11066.38</v>
      </c>
      <c r="F10" s="301"/>
      <c r="G10" s="301"/>
      <c r="H10" s="327"/>
      <c r="I10" s="328"/>
      <c r="J10" s="113"/>
      <c r="K10" s="119"/>
      <c r="L10" s="114"/>
      <c r="M10" s="114"/>
      <c r="N10" s="112"/>
      <c r="O10" s="13"/>
    </row>
    <row r="11" spans="1:15" ht="35.25" customHeight="1">
      <c r="A11" s="296" t="s">
        <v>423</v>
      </c>
      <c r="B11" s="297"/>
      <c r="C11" s="297"/>
      <c r="D11" s="297"/>
      <c r="E11" s="301">
        <f>4634.51</f>
        <v>4634.51</v>
      </c>
      <c r="F11" s="301"/>
      <c r="G11" s="301"/>
      <c r="H11" s="327"/>
      <c r="I11" s="328"/>
      <c r="J11" s="113"/>
      <c r="K11" s="119"/>
      <c r="L11" s="114"/>
      <c r="M11" s="114"/>
      <c r="N11" s="112"/>
      <c r="O11" s="13"/>
    </row>
    <row r="12" spans="1:15" ht="16.5" customHeight="1">
      <c r="A12" s="322" t="s">
        <v>0</v>
      </c>
      <c r="B12" s="323"/>
      <c r="C12" s="323"/>
      <c r="D12" s="324"/>
      <c r="E12" s="149"/>
      <c r="F12" s="150"/>
      <c r="G12" s="150">
        <f>SUM(E9:G11)</f>
        <v>196013.89</v>
      </c>
      <c r="H12" s="329"/>
      <c r="I12" s="330"/>
      <c r="J12" s="113"/>
      <c r="K12" s="119"/>
      <c r="L12" s="114"/>
      <c r="M12" s="114"/>
      <c r="N12" s="112"/>
      <c r="O12" s="13"/>
    </row>
    <row r="13" spans="1:15" ht="29.25" customHeight="1">
      <c r="A13" s="148"/>
      <c r="B13" s="148"/>
      <c r="C13" s="202"/>
      <c r="D13" s="148"/>
      <c r="E13" s="150"/>
      <c r="F13" s="150"/>
      <c r="G13" s="150"/>
      <c r="H13" s="151"/>
      <c r="I13" s="151"/>
      <c r="J13" s="113"/>
      <c r="K13" s="119"/>
      <c r="L13" s="114"/>
      <c r="M13" s="114"/>
      <c r="N13" s="112"/>
      <c r="O13" s="13"/>
    </row>
    <row r="14" spans="1:15" ht="21.75" customHeight="1">
      <c r="A14" s="322" t="s">
        <v>437</v>
      </c>
      <c r="B14" s="323"/>
      <c r="C14" s="323"/>
      <c r="D14" s="323"/>
      <c r="E14" s="323"/>
      <c r="F14" s="323"/>
      <c r="G14" s="323"/>
      <c r="H14" s="323"/>
      <c r="I14" s="324"/>
      <c r="J14" s="113"/>
      <c r="K14" s="119"/>
      <c r="L14" s="114"/>
      <c r="M14" s="114"/>
      <c r="N14" s="112"/>
      <c r="O14" s="13"/>
    </row>
    <row r="15" spans="1:15" ht="33.75" customHeight="1">
      <c r="A15" s="298" t="s">
        <v>431</v>
      </c>
      <c r="B15" s="304"/>
      <c r="C15" s="304"/>
      <c r="D15" s="305"/>
      <c r="E15" s="293">
        <f>K70</f>
        <v>168494.81000000003</v>
      </c>
      <c r="F15" s="294"/>
      <c r="G15" s="294"/>
      <c r="H15" s="311" t="s">
        <v>427</v>
      </c>
      <c r="I15" s="312"/>
      <c r="J15" s="113"/>
      <c r="K15" s="119"/>
      <c r="L15" s="114"/>
      <c r="M15" s="114"/>
      <c r="N15" s="112"/>
      <c r="O15" s="13"/>
    </row>
    <row r="16" spans="1:15" ht="29.25" customHeight="1">
      <c r="A16" s="298" t="s">
        <v>432</v>
      </c>
      <c r="B16" s="299"/>
      <c r="C16" s="299"/>
      <c r="D16" s="300"/>
      <c r="E16" s="293">
        <v>59.98</v>
      </c>
      <c r="F16" s="294"/>
      <c r="G16" s="302"/>
      <c r="H16" s="311" t="s">
        <v>433</v>
      </c>
      <c r="I16" s="312"/>
      <c r="J16" s="113"/>
      <c r="K16" s="119"/>
      <c r="L16" s="114"/>
      <c r="M16" s="114"/>
      <c r="N16" s="112"/>
      <c r="O16" s="13"/>
    </row>
    <row r="17" spans="1:23" ht="33.75" customHeight="1">
      <c r="A17" s="298" t="s">
        <v>429</v>
      </c>
      <c r="B17" s="304"/>
      <c r="C17" s="304"/>
      <c r="D17" s="305"/>
      <c r="E17" s="293">
        <f>11950.56-9286.64</f>
        <v>2663.92</v>
      </c>
      <c r="F17" s="294"/>
      <c r="G17" s="294"/>
      <c r="H17" s="311" t="s">
        <v>427</v>
      </c>
      <c r="I17" s="312"/>
      <c r="J17" s="115"/>
      <c r="K17" s="119"/>
      <c r="L17" s="116"/>
      <c r="M17" s="116"/>
      <c r="N17" s="117"/>
      <c r="O17" s="13"/>
    </row>
    <row r="18" spans="1:23" ht="51.75" customHeight="1">
      <c r="A18" s="298" t="s">
        <v>430</v>
      </c>
      <c r="B18" s="299"/>
      <c r="C18" s="299"/>
      <c r="D18" s="300"/>
      <c r="E18" s="303">
        <f>2667.24-1779.74</f>
        <v>887.49999999999977</v>
      </c>
      <c r="F18" s="303"/>
      <c r="G18" s="303"/>
      <c r="H18" s="320" t="s">
        <v>422</v>
      </c>
      <c r="I18" s="321"/>
      <c r="J18" s="115"/>
      <c r="K18" s="119"/>
      <c r="L18" s="114"/>
      <c r="M18" s="114"/>
      <c r="N18" s="112"/>
      <c r="O18" s="13"/>
    </row>
    <row r="19" spans="1:23" ht="51.75" customHeight="1">
      <c r="A19" s="298" t="s">
        <v>414</v>
      </c>
      <c r="B19" s="299"/>
      <c r="C19" s="299"/>
      <c r="D19" s="300"/>
      <c r="E19" s="303">
        <v>11897.59</v>
      </c>
      <c r="F19" s="303"/>
      <c r="G19" s="303"/>
      <c r="H19" s="311" t="s">
        <v>416</v>
      </c>
      <c r="I19" s="313"/>
      <c r="J19" s="115"/>
      <c r="K19" s="119"/>
      <c r="L19" s="114"/>
      <c r="M19" s="114"/>
      <c r="N19" s="112"/>
      <c r="O19" s="13"/>
    </row>
    <row r="20" spans="1:23" ht="33" customHeight="1">
      <c r="A20" s="298" t="s">
        <v>419</v>
      </c>
      <c r="B20" s="299"/>
      <c r="C20" s="299"/>
      <c r="D20" s="300"/>
      <c r="E20" s="303">
        <f>106*4</f>
        <v>424</v>
      </c>
      <c r="F20" s="303"/>
      <c r="G20" s="303"/>
      <c r="H20" s="316" t="s">
        <v>415</v>
      </c>
      <c r="I20" s="317"/>
      <c r="J20" s="115"/>
      <c r="K20" s="119"/>
      <c r="L20" s="114"/>
      <c r="M20" s="114"/>
      <c r="N20" s="112"/>
      <c r="O20" s="13"/>
    </row>
    <row r="21" spans="1:23" ht="33.75" customHeight="1">
      <c r="A21" s="298" t="s">
        <v>420</v>
      </c>
      <c r="B21" s="299"/>
      <c r="C21" s="299"/>
      <c r="D21" s="300"/>
      <c r="E21" s="303">
        <v>579.69000000000005</v>
      </c>
      <c r="F21" s="303"/>
      <c r="G21" s="303"/>
      <c r="H21" s="316" t="s">
        <v>421</v>
      </c>
      <c r="I21" s="317"/>
      <c r="J21" s="115"/>
      <c r="K21" s="119"/>
      <c r="L21" s="114"/>
      <c r="M21" s="114"/>
      <c r="N21" s="112"/>
      <c r="O21" s="13"/>
    </row>
    <row r="22" spans="1:23" ht="34.5" customHeight="1">
      <c r="A22" s="298" t="s">
        <v>428</v>
      </c>
      <c r="B22" s="304"/>
      <c r="C22" s="304"/>
      <c r="D22" s="305"/>
      <c r="E22" s="293">
        <v>31370.22</v>
      </c>
      <c r="F22" s="294"/>
      <c r="G22" s="294"/>
      <c r="H22" s="311" t="s">
        <v>427</v>
      </c>
      <c r="I22" s="312"/>
      <c r="J22" s="113"/>
      <c r="K22" s="119"/>
      <c r="L22" s="114"/>
      <c r="M22" s="114"/>
      <c r="N22" s="112"/>
      <c r="O22" s="13"/>
    </row>
    <row r="23" spans="1:23" ht="57.75" customHeight="1">
      <c r="A23" s="298" t="s">
        <v>426</v>
      </c>
      <c r="B23" s="299"/>
      <c r="C23" s="299"/>
      <c r="D23" s="300"/>
      <c r="E23" s="293">
        <v>7001.51</v>
      </c>
      <c r="F23" s="294"/>
      <c r="G23" s="302"/>
      <c r="H23" s="320" t="s">
        <v>422</v>
      </c>
      <c r="I23" s="321"/>
      <c r="J23" s="113"/>
      <c r="K23" s="119"/>
      <c r="L23" s="114"/>
      <c r="M23" s="114"/>
      <c r="N23" s="112"/>
      <c r="O23" s="13"/>
    </row>
    <row r="24" spans="1:23" ht="54" customHeight="1">
      <c r="A24" s="298" t="s">
        <v>435</v>
      </c>
      <c r="B24" s="299"/>
      <c r="C24" s="299"/>
      <c r="D24" s="300"/>
      <c r="E24" s="293">
        <v>8537.43</v>
      </c>
      <c r="F24" s="294"/>
      <c r="G24" s="302"/>
      <c r="H24" s="311" t="s">
        <v>436</v>
      </c>
      <c r="I24" s="312"/>
      <c r="J24" s="113"/>
      <c r="K24" s="119"/>
      <c r="L24" s="114"/>
      <c r="M24" s="114"/>
      <c r="N24" s="112"/>
      <c r="O24" s="13"/>
    </row>
    <row r="25" spans="1:23" ht="16.5" customHeight="1">
      <c r="A25" s="136"/>
      <c r="B25" s="138"/>
      <c r="C25" s="203"/>
      <c r="D25" s="138"/>
      <c r="E25" s="155"/>
      <c r="F25" s="155"/>
      <c r="G25" s="155"/>
      <c r="H25" s="156"/>
      <c r="I25" s="140"/>
      <c r="J25" s="115"/>
      <c r="K25" s="119"/>
      <c r="L25" s="114"/>
      <c r="M25" s="114"/>
      <c r="N25" s="112"/>
      <c r="O25" s="13"/>
    </row>
    <row r="26" spans="1:23" ht="32.25" customHeight="1">
      <c r="A26" s="292" t="s">
        <v>434</v>
      </c>
      <c r="B26" s="292"/>
      <c r="C26" s="292"/>
      <c r="D26" s="292"/>
      <c r="E26" s="319">
        <v>29274.32</v>
      </c>
      <c r="F26" s="319"/>
      <c r="G26" s="319"/>
      <c r="H26" s="318" t="s">
        <v>95</v>
      </c>
      <c r="I26" s="318"/>
      <c r="J26" s="12"/>
      <c r="K26" s="119"/>
      <c r="L26" s="114"/>
      <c r="M26" s="114"/>
      <c r="N26" s="112"/>
      <c r="O26" s="13"/>
    </row>
    <row r="27" spans="1:23" ht="24.95" customHeight="1">
      <c r="A27" s="26"/>
      <c r="B27" s="120"/>
      <c r="C27" s="204"/>
      <c r="D27" s="26"/>
      <c r="E27" s="26"/>
      <c r="F27" s="26"/>
      <c r="G27" s="120"/>
      <c r="H27" s="26"/>
      <c r="I27" s="26"/>
      <c r="J27" s="26"/>
      <c r="K27" s="26"/>
      <c r="L27" s="26"/>
      <c r="M27" s="14"/>
      <c r="N27" s="48"/>
      <c r="O27" s="13"/>
    </row>
    <row r="28" spans="1:23" ht="24.95" customHeight="1">
      <c r="A28" s="27" t="s">
        <v>96</v>
      </c>
      <c r="B28" s="75"/>
      <c r="C28" s="205"/>
      <c r="D28" s="27"/>
      <c r="E28" s="27"/>
      <c r="F28" s="27"/>
      <c r="G28" s="27"/>
      <c r="H28" s="16"/>
      <c r="I28" s="16"/>
      <c r="J28" s="16"/>
      <c r="K28" s="16"/>
      <c r="L28" s="16"/>
      <c r="M28" s="16"/>
      <c r="N28" s="84"/>
      <c r="O28" s="13"/>
    </row>
    <row r="29" spans="1:23" ht="24.95" customHeight="1">
      <c r="A29" s="28" t="s">
        <v>97</v>
      </c>
      <c r="B29" s="76"/>
      <c r="C29" s="205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76"/>
      <c r="O29" s="13"/>
    </row>
    <row r="30" spans="1:23" ht="24.95" customHeight="1">
      <c r="A30" s="29" t="s">
        <v>98</v>
      </c>
      <c r="B30" s="77"/>
      <c r="C30" s="20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77"/>
      <c r="O30" s="13"/>
    </row>
    <row r="31" spans="1:23" s="95" customFormat="1" ht="39" customHeight="1">
      <c r="A31" s="32" t="s">
        <v>45</v>
      </c>
      <c r="B31" s="78" t="s">
        <v>99</v>
      </c>
      <c r="C31" s="87" t="s">
        <v>47</v>
      </c>
      <c r="D31" s="67" t="s">
        <v>288</v>
      </c>
      <c r="E31" s="67" t="s">
        <v>338</v>
      </c>
      <c r="F31" s="67" t="s">
        <v>417</v>
      </c>
      <c r="G31" s="88" t="s">
        <v>92</v>
      </c>
      <c r="H31" s="67" t="s">
        <v>289</v>
      </c>
      <c r="I31" s="57" t="s">
        <v>292</v>
      </c>
      <c r="J31" s="33" t="s">
        <v>312</v>
      </c>
      <c r="K31" s="49" t="s">
        <v>290</v>
      </c>
      <c r="L31" s="34" t="s">
        <v>100</v>
      </c>
      <c r="M31" s="35" t="s">
        <v>310</v>
      </c>
      <c r="N31" s="85" t="s">
        <v>295</v>
      </c>
      <c r="O31" s="35" t="s">
        <v>93</v>
      </c>
      <c r="R31" s="95" t="s">
        <v>336</v>
      </c>
      <c r="S31" s="95" t="s">
        <v>337</v>
      </c>
      <c r="V31" s="159"/>
    </row>
    <row r="32" spans="1:23" s="36" customFormat="1" ht="24.95" customHeight="1">
      <c r="A32" s="39" t="s">
        <v>291</v>
      </c>
      <c r="B32" s="79">
        <v>2749.75</v>
      </c>
      <c r="C32" s="94">
        <v>39660</v>
      </c>
      <c r="D32" s="173">
        <v>0</v>
      </c>
      <c r="E32" s="173"/>
      <c r="F32" s="173"/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</v>
      </c>
      <c r="M32" s="173">
        <v>0</v>
      </c>
      <c r="N32" s="173">
        <v>0</v>
      </c>
      <c r="O32" s="58">
        <f>B32-K32-N32</f>
        <v>2749.75</v>
      </c>
      <c r="P32" s="82">
        <f t="shared" ref="P32:P69" si="0">G32-H32+N32</f>
        <v>0</v>
      </c>
      <c r="Q32" s="37"/>
      <c r="R32" s="60">
        <f t="shared" ref="R32:R39" si="1">P32+Q32</f>
        <v>0</v>
      </c>
      <c r="V32" s="97"/>
      <c r="W32" s="96"/>
    </row>
    <row r="33" spans="1:27" s="37" customFormat="1" ht="24.95" customHeight="1">
      <c r="A33" s="39" t="s">
        <v>101</v>
      </c>
      <c r="B33" s="79">
        <v>6049.45</v>
      </c>
      <c r="C33" s="94">
        <v>39689</v>
      </c>
      <c r="D33" s="173">
        <v>0</v>
      </c>
      <c r="E33" s="173"/>
      <c r="F33" s="173"/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58">
        <f t="shared" ref="O33:O45" si="2">O32+B33-K33-N33</f>
        <v>8799.2000000000007</v>
      </c>
      <c r="P33" s="82">
        <f t="shared" si="0"/>
        <v>0</v>
      </c>
      <c r="R33" s="60">
        <f t="shared" si="1"/>
        <v>0</v>
      </c>
      <c r="V33" s="89"/>
      <c r="W33" s="59"/>
    </row>
    <row r="34" spans="1:27" s="37" customFormat="1" ht="24.95" customHeight="1">
      <c r="A34" s="39" t="s">
        <v>48</v>
      </c>
      <c r="B34" s="79">
        <v>6049.45</v>
      </c>
      <c r="C34" s="62">
        <v>39724</v>
      </c>
      <c r="D34" s="173">
        <v>0</v>
      </c>
      <c r="E34" s="174"/>
      <c r="F34" s="174"/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>
        <v>0</v>
      </c>
      <c r="M34" s="173">
        <v>0</v>
      </c>
      <c r="N34" s="173">
        <v>0</v>
      </c>
      <c r="O34" s="58">
        <f t="shared" si="2"/>
        <v>14848.650000000001</v>
      </c>
      <c r="P34" s="82">
        <f t="shared" si="0"/>
        <v>0</v>
      </c>
      <c r="R34" s="60">
        <f t="shared" si="1"/>
        <v>0</v>
      </c>
      <c r="V34" s="89"/>
      <c r="W34" s="59"/>
    </row>
    <row r="35" spans="1:27" s="37" customFormat="1" ht="24.95" customHeight="1">
      <c r="A35" s="39" t="s">
        <v>49</v>
      </c>
      <c r="B35" s="79">
        <v>6049.45</v>
      </c>
      <c r="C35" s="62">
        <v>39751</v>
      </c>
      <c r="D35" s="173">
        <v>0</v>
      </c>
      <c r="E35" s="58"/>
      <c r="F35" s="58"/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58">
        <f t="shared" si="2"/>
        <v>20898.100000000002</v>
      </c>
      <c r="P35" s="82">
        <f t="shared" si="0"/>
        <v>0</v>
      </c>
      <c r="R35" s="60">
        <f t="shared" si="1"/>
        <v>0</v>
      </c>
      <c r="V35" s="89"/>
      <c r="W35" s="59"/>
    </row>
    <row r="36" spans="1:27" s="37" customFormat="1" ht="24.95" customHeight="1">
      <c r="A36" s="39" t="s">
        <v>50</v>
      </c>
      <c r="B36" s="79">
        <v>6049.45</v>
      </c>
      <c r="C36" s="62">
        <v>39784</v>
      </c>
      <c r="D36" s="173">
        <v>0</v>
      </c>
      <c r="E36" s="58"/>
      <c r="F36" s="58"/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v>0</v>
      </c>
      <c r="M36" s="173">
        <v>0</v>
      </c>
      <c r="N36" s="173">
        <v>0</v>
      </c>
      <c r="O36" s="58">
        <f t="shared" si="2"/>
        <v>26947.550000000003</v>
      </c>
      <c r="P36" s="82">
        <f t="shared" si="0"/>
        <v>0</v>
      </c>
      <c r="R36" s="60">
        <f t="shared" si="1"/>
        <v>0</v>
      </c>
      <c r="V36" s="89"/>
      <c r="W36" s="59"/>
    </row>
    <row r="37" spans="1:27" s="37" customFormat="1" ht="24.95" customHeight="1">
      <c r="A37" s="39" t="s">
        <v>153</v>
      </c>
      <c r="B37" s="79">
        <v>2520.6</v>
      </c>
      <c r="C37" s="62">
        <v>39812</v>
      </c>
      <c r="D37" s="173">
        <v>0</v>
      </c>
      <c r="E37" s="58"/>
      <c r="F37" s="58"/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v>0</v>
      </c>
      <c r="M37" s="173">
        <v>0</v>
      </c>
      <c r="N37" s="173">
        <v>0</v>
      </c>
      <c r="O37" s="58">
        <f t="shared" si="2"/>
        <v>29468.15</v>
      </c>
      <c r="P37" s="82">
        <f t="shared" si="0"/>
        <v>0</v>
      </c>
      <c r="R37" s="60">
        <f t="shared" si="1"/>
        <v>0</v>
      </c>
      <c r="V37" s="89"/>
      <c r="W37" s="59"/>
    </row>
    <row r="38" spans="1:27" s="37" customFormat="1" ht="24.95" customHeight="1">
      <c r="A38" s="39" t="s">
        <v>154</v>
      </c>
      <c r="B38" s="79">
        <v>6049.45</v>
      </c>
      <c r="C38" s="62">
        <v>39812</v>
      </c>
      <c r="D38" s="173">
        <v>0</v>
      </c>
      <c r="E38" s="58"/>
      <c r="F38" s="58"/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>
        <v>0</v>
      </c>
      <c r="M38" s="173">
        <v>0</v>
      </c>
      <c r="N38" s="173">
        <v>0</v>
      </c>
      <c r="O38" s="58">
        <f t="shared" si="2"/>
        <v>35517.599999999999</v>
      </c>
      <c r="P38" s="82">
        <f t="shared" si="0"/>
        <v>0</v>
      </c>
      <c r="R38" s="60">
        <f t="shared" si="1"/>
        <v>0</v>
      </c>
      <c r="V38" s="89"/>
      <c r="W38" s="59"/>
    </row>
    <row r="39" spans="1:27" s="37" customFormat="1" ht="24.95" customHeight="1">
      <c r="A39" s="39" t="s">
        <v>102</v>
      </c>
      <c r="B39" s="79">
        <v>6049.45</v>
      </c>
      <c r="C39" s="62">
        <v>39843</v>
      </c>
      <c r="D39" s="173">
        <v>0</v>
      </c>
      <c r="E39" s="58"/>
      <c r="F39" s="58"/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>
        <v>0</v>
      </c>
      <c r="M39" s="173">
        <v>0</v>
      </c>
      <c r="N39" s="173">
        <v>0</v>
      </c>
      <c r="O39" s="58">
        <f t="shared" si="2"/>
        <v>41567.049999999996</v>
      </c>
      <c r="P39" s="82">
        <f t="shared" si="0"/>
        <v>0</v>
      </c>
      <c r="R39" s="60">
        <f t="shared" si="1"/>
        <v>0</v>
      </c>
      <c r="T39" s="135" t="s">
        <v>411</v>
      </c>
      <c r="V39" s="97" t="s">
        <v>292</v>
      </c>
      <c r="W39" s="59"/>
    </row>
    <row r="40" spans="1:27" s="37" customFormat="1" ht="24.95" customHeight="1">
      <c r="A40" s="121" t="s">
        <v>103</v>
      </c>
      <c r="B40" s="122">
        <v>6049.45</v>
      </c>
      <c r="C40" s="123">
        <v>39878</v>
      </c>
      <c r="D40" s="124">
        <v>4805</v>
      </c>
      <c r="E40" s="38"/>
      <c r="F40" s="38"/>
      <c r="G40" s="157">
        <f>D40*8%</f>
        <v>384.40000000000003</v>
      </c>
      <c r="H40" s="157">
        <v>282.26</v>
      </c>
      <c r="I40" s="198">
        <v>106</v>
      </c>
      <c r="J40" s="38"/>
      <c r="K40" s="160">
        <f>D40+E40+F40+H40-G40-I40-J40</f>
        <v>4596.8600000000006</v>
      </c>
      <c r="L40" s="161" t="s">
        <v>293</v>
      </c>
      <c r="M40" s="40">
        <v>39878</v>
      </c>
      <c r="N40" s="157">
        <f>D40*21%</f>
        <v>1009.05</v>
      </c>
      <c r="O40" s="58">
        <f t="shared" si="2"/>
        <v>42010.589999999989</v>
      </c>
      <c r="P40" s="91">
        <f>G40-H40+N40</f>
        <v>1111.19</v>
      </c>
      <c r="Q40" s="64">
        <v>0</v>
      </c>
      <c r="R40" s="145">
        <f>P40+Q40</f>
        <v>1111.19</v>
      </c>
      <c r="S40" s="146"/>
      <c r="T40" s="143" t="s">
        <v>442</v>
      </c>
      <c r="U40" s="133"/>
      <c r="V40" s="308" t="s">
        <v>418</v>
      </c>
      <c r="W40" s="132"/>
      <c r="X40" s="134"/>
      <c r="Y40" s="102">
        <f>106*4</f>
        <v>424</v>
      </c>
      <c r="Z40" s="102"/>
      <c r="AA40" s="102"/>
    </row>
    <row r="41" spans="1:27" s="37" customFormat="1" ht="24.95" customHeight="1">
      <c r="A41" s="121" t="s">
        <v>155</v>
      </c>
      <c r="B41" s="122">
        <v>6049.45</v>
      </c>
      <c r="C41" s="123">
        <v>39906</v>
      </c>
      <c r="D41" s="125">
        <v>4185</v>
      </c>
      <c r="E41" s="50"/>
      <c r="F41" s="50"/>
      <c r="G41" s="157">
        <f>D41*8%</f>
        <v>334.8</v>
      </c>
      <c r="H41" s="144">
        <v>282.26</v>
      </c>
      <c r="I41" s="199">
        <v>106</v>
      </c>
      <c r="J41" s="139">
        <v>139.47999999999999</v>
      </c>
      <c r="K41" s="160">
        <f t="shared" ref="K41:K69" si="3">D41+E41+F41+H41-G41-I41-J41</f>
        <v>3886.98</v>
      </c>
      <c r="L41" s="161" t="s">
        <v>308</v>
      </c>
      <c r="M41" s="40">
        <v>39909</v>
      </c>
      <c r="N41" s="157">
        <f>D41*21%</f>
        <v>878.85</v>
      </c>
      <c r="O41" s="58">
        <f t="shared" si="2"/>
        <v>43294.209999999985</v>
      </c>
      <c r="P41" s="91">
        <f t="shared" si="0"/>
        <v>931.3900000000001</v>
      </c>
      <c r="Q41" s="64">
        <v>0</v>
      </c>
      <c r="R41" s="145">
        <f t="shared" ref="R41:R53" si="4">P41+Q41</f>
        <v>931.3900000000001</v>
      </c>
      <c r="S41" s="147"/>
      <c r="T41" s="143" t="s">
        <v>442</v>
      </c>
      <c r="U41" s="64"/>
      <c r="V41" s="309"/>
      <c r="W41" s="65"/>
      <c r="X41" s="64"/>
    </row>
    <row r="42" spans="1:27" s="37" customFormat="1" ht="24.95" customHeight="1">
      <c r="A42" s="121" t="s">
        <v>1</v>
      </c>
      <c r="B42" s="122">
        <v>6049.45</v>
      </c>
      <c r="C42" s="123">
        <v>39938</v>
      </c>
      <c r="D42" s="124">
        <v>5115</v>
      </c>
      <c r="E42" s="38"/>
      <c r="F42" s="38"/>
      <c r="G42" s="157">
        <f>D42*8%</f>
        <v>409.2</v>
      </c>
      <c r="H42" s="157">
        <v>282.26</v>
      </c>
      <c r="I42" s="198">
        <v>106</v>
      </c>
      <c r="J42" s="38"/>
      <c r="K42" s="160">
        <f t="shared" si="3"/>
        <v>4882.0600000000004</v>
      </c>
      <c r="L42" s="161" t="s">
        <v>309</v>
      </c>
      <c r="M42" s="40">
        <v>39939</v>
      </c>
      <c r="N42" s="157">
        <f t="shared" ref="N42:N47" si="5">(D42+E42)*21%</f>
        <v>1074.1499999999999</v>
      </c>
      <c r="O42" s="58">
        <f t="shared" si="2"/>
        <v>43387.449999999983</v>
      </c>
      <c r="P42" s="91">
        <f t="shared" si="0"/>
        <v>1201.0899999999999</v>
      </c>
      <c r="Q42" s="64">
        <v>0</v>
      </c>
      <c r="R42" s="145">
        <f t="shared" si="4"/>
        <v>1201.0899999999999</v>
      </c>
      <c r="S42" s="147"/>
      <c r="T42" s="143" t="s">
        <v>442</v>
      </c>
      <c r="U42" s="64"/>
      <c r="V42" s="309"/>
      <c r="W42" s="65"/>
      <c r="X42" s="64"/>
    </row>
    <row r="43" spans="1:27" s="37" customFormat="1" ht="24.95" customHeight="1">
      <c r="A43" s="126" t="s">
        <v>2</v>
      </c>
      <c r="B43" s="122">
        <v>6049.45</v>
      </c>
      <c r="C43" s="123">
        <v>39968</v>
      </c>
      <c r="D43" s="124">
        <v>5115</v>
      </c>
      <c r="E43" s="38"/>
      <c r="F43" s="38"/>
      <c r="G43" s="38">
        <f>D43*8%</f>
        <v>409.2</v>
      </c>
      <c r="H43" s="38">
        <v>282.26</v>
      </c>
      <c r="I43" s="38">
        <v>106</v>
      </c>
      <c r="J43" s="38"/>
      <c r="K43" s="160">
        <f t="shared" si="3"/>
        <v>4882.0600000000004</v>
      </c>
      <c r="L43" s="161" t="s">
        <v>311</v>
      </c>
      <c r="M43" s="40">
        <v>39973</v>
      </c>
      <c r="N43" s="38">
        <f t="shared" si="5"/>
        <v>1074.1499999999999</v>
      </c>
      <c r="O43" s="58">
        <f t="shared" si="2"/>
        <v>43480.689999999981</v>
      </c>
      <c r="P43" s="91">
        <f t="shared" si="0"/>
        <v>1201.0899999999999</v>
      </c>
      <c r="Q43" s="64">
        <v>12.01</v>
      </c>
      <c r="R43" s="92">
        <f t="shared" si="4"/>
        <v>1213.0999999999999</v>
      </c>
      <c r="S43" s="66">
        <v>40004</v>
      </c>
      <c r="T43" s="314">
        <v>2414.19</v>
      </c>
      <c r="U43" s="306" t="s">
        <v>316</v>
      </c>
      <c r="V43" s="310"/>
      <c r="W43" s="65"/>
      <c r="X43" s="64"/>
    </row>
    <row r="44" spans="1:27" s="37" customFormat="1" ht="24.95" customHeight="1">
      <c r="A44" s="127" t="s">
        <v>156</v>
      </c>
      <c r="B44" s="128">
        <v>6049.45</v>
      </c>
      <c r="C44" s="129">
        <v>40004</v>
      </c>
      <c r="D44" s="130">
        <v>5115</v>
      </c>
      <c r="E44" s="86"/>
      <c r="F44" s="86"/>
      <c r="G44" s="86">
        <f>D44*8%</f>
        <v>409.2</v>
      </c>
      <c r="H44" s="86">
        <v>282.26</v>
      </c>
      <c r="I44" s="93">
        <v>106</v>
      </c>
      <c r="J44" s="86"/>
      <c r="K44" s="160">
        <f>D44+E44+F44+H44-G44-I44-J44</f>
        <v>4882.0600000000004</v>
      </c>
      <c r="L44" s="162" t="s">
        <v>315</v>
      </c>
      <c r="M44" s="40">
        <v>40001</v>
      </c>
      <c r="N44" s="38">
        <f t="shared" si="5"/>
        <v>1074.1499999999999</v>
      </c>
      <c r="O44" s="58">
        <f t="shared" si="2"/>
        <v>43573.929999999978</v>
      </c>
      <c r="P44" s="91">
        <f t="shared" si="0"/>
        <v>1201.0899999999999</v>
      </c>
      <c r="Q44" s="64">
        <v>0</v>
      </c>
      <c r="R44" s="92">
        <f t="shared" si="4"/>
        <v>1201.0899999999999</v>
      </c>
      <c r="S44" s="66">
        <v>40004</v>
      </c>
      <c r="T44" s="315"/>
      <c r="U44" s="307"/>
      <c r="V44" s="50">
        <v>106</v>
      </c>
      <c r="W44" s="65"/>
      <c r="X44" s="64"/>
    </row>
    <row r="45" spans="1:27" s="37" customFormat="1" ht="24.95" customHeight="1">
      <c r="A45" s="126" t="s">
        <v>104</v>
      </c>
      <c r="B45" s="131">
        <v>6599.4</v>
      </c>
      <c r="C45" s="123">
        <v>40039</v>
      </c>
      <c r="D45" s="124">
        <v>5580</v>
      </c>
      <c r="E45" s="38">
        <f>232.5+697.5</f>
        <v>930</v>
      </c>
      <c r="F45" s="38"/>
      <c r="G45" s="38">
        <f t="shared" ref="G45:G69" si="6">(D45+E45)*8%</f>
        <v>520.79999999999995</v>
      </c>
      <c r="H45" s="38">
        <v>256.60000000000002</v>
      </c>
      <c r="I45" s="38">
        <v>106</v>
      </c>
      <c r="J45" s="38"/>
      <c r="K45" s="160">
        <f t="shared" si="3"/>
        <v>6139.8</v>
      </c>
      <c r="L45" s="161" t="s">
        <v>318</v>
      </c>
      <c r="M45" s="63">
        <v>40036</v>
      </c>
      <c r="N45" s="38">
        <f t="shared" si="5"/>
        <v>1367.1</v>
      </c>
      <c r="O45" s="58">
        <f t="shared" si="2"/>
        <v>42666.429999999978</v>
      </c>
      <c r="P45" s="91">
        <f t="shared" si="0"/>
        <v>1631.2999999999997</v>
      </c>
      <c r="Q45" s="64">
        <v>0</v>
      </c>
      <c r="R45" s="50">
        <f t="shared" si="4"/>
        <v>1631.2999999999997</v>
      </c>
      <c r="S45" s="66">
        <v>40035</v>
      </c>
      <c r="T45" s="160">
        <v>1631.3</v>
      </c>
      <c r="U45" s="161" t="s">
        <v>317</v>
      </c>
      <c r="V45" s="160">
        <v>106</v>
      </c>
      <c r="W45" s="161" t="s">
        <v>319</v>
      </c>
      <c r="X45" s="40">
        <v>40037</v>
      </c>
    </row>
    <row r="46" spans="1:27" s="37" customFormat="1" ht="24.95" customHeight="1">
      <c r="A46" s="126" t="s">
        <v>105</v>
      </c>
      <c r="B46" s="131">
        <v>6599.4</v>
      </c>
      <c r="C46" s="123">
        <v>40065</v>
      </c>
      <c r="D46" s="124">
        <v>5580</v>
      </c>
      <c r="E46" s="38">
        <f>232.5+62</f>
        <v>294.5</v>
      </c>
      <c r="F46" s="38"/>
      <c r="G46" s="38">
        <f t="shared" si="6"/>
        <v>469.96000000000004</v>
      </c>
      <c r="H46" s="38">
        <v>321.33999999999997</v>
      </c>
      <c r="I46" s="38">
        <v>106</v>
      </c>
      <c r="J46" s="38"/>
      <c r="K46" s="160">
        <f t="shared" si="3"/>
        <v>5619.88</v>
      </c>
      <c r="L46" s="161" t="s">
        <v>321</v>
      </c>
      <c r="M46" s="40">
        <v>40066</v>
      </c>
      <c r="N46" s="38">
        <f t="shared" si="5"/>
        <v>1233.645</v>
      </c>
      <c r="O46" s="58">
        <f t="shared" ref="O46:O54" si="7">O45+B46-T46-N46</f>
        <v>46649.914999999986</v>
      </c>
      <c r="P46" s="91">
        <f t="shared" si="0"/>
        <v>1382.2650000000001</v>
      </c>
      <c r="Q46" s="64">
        <v>0</v>
      </c>
      <c r="R46" s="50">
        <f t="shared" si="4"/>
        <v>1382.2650000000001</v>
      </c>
      <c r="S46" s="66">
        <v>40066</v>
      </c>
      <c r="T46" s="160">
        <v>1382.27</v>
      </c>
      <c r="U46" s="161" t="s">
        <v>320</v>
      </c>
      <c r="V46" s="160">
        <v>106</v>
      </c>
      <c r="W46" s="161" t="s">
        <v>323</v>
      </c>
      <c r="X46" s="40">
        <v>40067</v>
      </c>
    </row>
    <row r="47" spans="1:27" s="37" customFormat="1" ht="24.95" customHeight="1">
      <c r="A47" s="126" t="s">
        <v>5</v>
      </c>
      <c r="B47" s="131">
        <v>6599.4</v>
      </c>
      <c r="C47" s="123">
        <v>40101</v>
      </c>
      <c r="D47" s="124">
        <v>5580</v>
      </c>
      <c r="E47" s="38">
        <f>232.5</f>
        <v>232.5</v>
      </c>
      <c r="F47" s="38">
        <v>310</v>
      </c>
      <c r="G47" s="38">
        <f t="shared" si="6"/>
        <v>465</v>
      </c>
      <c r="H47" s="38">
        <f>351.66</f>
        <v>351.66</v>
      </c>
      <c r="I47" s="38">
        <v>408.42</v>
      </c>
      <c r="J47" s="38"/>
      <c r="K47" s="160">
        <f t="shared" si="3"/>
        <v>5600.74</v>
      </c>
      <c r="L47" s="161" t="s">
        <v>325</v>
      </c>
      <c r="M47" s="40">
        <v>40099</v>
      </c>
      <c r="N47" s="38">
        <f t="shared" si="5"/>
        <v>1220.625</v>
      </c>
      <c r="O47" s="58">
        <f t="shared" si="7"/>
        <v>50694.719999999987</v>
      </c>
      <c r="P47" s="91">
        <f t="shared" si="0"/>
        <v>1333.9649999999999</v>
      </c>
      <c r="Q47" s="64">
        <v>0</v>
      </c>
      <c r="R47" s="50">
        <f t="shared" si="4"/>
        <v>1333.9649999999999</v>
      </c>
      <c r="S47" s="66">
        <v>40099</v>
      </c>
      <c r="T47" s="160">
        <v>1333.97</v>
      </c>
      <c r="U47" s="161" t="s">
        <v>324</v>
      </c>
      <c r="V47" s="160">
        <v>408.42</v>
      </c>
      <c r="W47" s="161" t="s">
        <v>326</v>
      </c>
      <c r="X47" s="40">
        <v>40100</v>
      </c>
    </row>
    <row r="48" spans="1:27" s="37" customFormat="1" ht="24.95" customHeight="1">
      <c r="A48" s="126" t="s">
        <v>6</v>
      </c>
      <c r="B48" s="131">
        <v>6599.4</v>
      </c>
      <c r="C48" s="123">
        <v>40126</v>
      </c>
      <c r="D48" s="124">
        <v>5580</v>
      </c>
      <c r="E48" s="38">
        <v>0</v>
      </c>
      <c r="F48" s="38"/>
      <c r="G48" s="38">
        <f t="shared" si="6"/>
        <v>446.40000000000003</v>
      </c>
      <c r="H48" s="38">
        <v>359.24</v>
      </c>
      <c r="I48" s="38">
        <v>491.2</v>
      </c>
      <c r="J48" s="38"/>
      <c r="K48" s="160">
        <f t="shared" si="3"/>
        <v>5001.6400000000003</v>
      </c>
      <c r="L48" s="163" t="s">
        <v>328</v>
      </c>
      <c r="M48" s="66">
        <v>40127</v>
      </c>
      <c r="N48" s="38">
        <f t="shared" ref="N48:N66" si="8">(D48+E48)*21%</f>
        <v>1171.8</v>
      </c>
      <c r="O48" s="58">
        <f t="shared" si="7"/>
        <v>54863.359999999986</v>
      </c>
      <c r="P48" s="91">
        <f t="shared" si="0"/>
        <v>1258.96</v>
      </c>
      <c r="Q48" s="64">
        <v>0</v>
      </c>
      <c r="R48" s="50">
        <f t="shared" si="4"/>
        <v>1258.96</v>
      </c>
      <c r="S48" s="66">
        <v>40127</v>
      </c>
      <c r="T48" s="160">
        <v>1258.96</v>
      </c>
      <c r="U48" s="163" t="s">
        <v>327</v>
      </c>
      <c r="V48" s="160">
        <v>491.2</v>
      </c>
      <c r="W48" s="163" t="s">
        <v>329</v>
      </c>
      <c r="X48" s="66">
        <v>40129</v>
      </c>
    </row>
    <row r="49" spans="1:24" s="37" customFormat="1" ht="24.95" customHeight="1">
      <c r="A49" s="61" t="s">
        <v>107</v>
      </c>
      <c r="B49" s="90">
        <v>6599.4</v>
      </c>
      <c r="C49" s="62">
        <v>40162</v>
      </c>
      <c r="D49" s="38">
        <v>5580</v>
      </c>
      <c r="E49" s="38">
        <f>232.5+232.5</f>
        <v>465</v>
      </c>
      <c r="F49" s="38"/>
      <c r="G49" s="38">
        <f t="shared" si="6"/>
        <v>483.6</v>
      </c>
      <c r="H49" s="38">
        <v>333.58</v>
      </c>
      <c r="I49" s="38">
        <v>491.2</v>
      </c>
      <c r="J49" s="38"/>
      <c r="K49" s="160">
        <f t="shared" si="3"/>
        <v>5403.78</v>
      </c>
      <c r="L49" s="161" t="s">
        <v>331</v>
      </c>
      <c r="M49" s="40">
        <v>40157</v>
      </c>
      <c r="N49" s="38">
        <f t="shared" si="8"/>
        <v>1269.45</v>
      </c>
      <c r="O49" s="58">
        <f t="shared" si="7"/>
        <v>58773.839999999989</v>
      </c>
      <c r="P49" s="91">
        <f t="shared" si="0"/>
        <v>1419.47</v>
      </c>
      <c r="Q49" s="64">
        <v>0</v>
      </c>
      <c r="R49" s="50">
        <f t="shared" si="4"/>
        <v>1419.47</v>
      </c>
      <c r="S49" s="40">
        <v>40157</v>
      </c>
      <c r="T49" s="160">
        <v>1419.47</v>
      </c>
      <c r="U49" s="161" t="s">
        <v>330</v>
      </c>
      <c r="V49" s="160">
        <v>491.2</v>
      </c>
      <c r="W49" s="161" t="s">
        <v>332</v>
      </c>
      <c r="X49" s="40">
        <v>40157</v>
      </c>
    </row>
    <row r="50" spans="1:24" s="37" customFormat="1" ht="24.95" customHeight="1">
      <c r="A50" s="39" t="s">
        <v>157</v>
      </c>
      <c r="B50" s="80">
        <v>6599.4</v>
      </c>
      <c r="C50" s="62">
        <v>40182</v>
      </c>
      <c r="D50" s="38">
        <v>4727.5</v>
      </c>
      <c r="E50" s="38"/>
      <c r="F50" s="38"/>
      <c r="G50" s="38">
        <f t="shared" si="6"/>
        <v>378.2</v>
      </c>
      <c r="H50" s="38"/>
      <c r="I50" s="38">
        <v>0</v>
      </c>
      <c r="J50" s="38"/>
      <c r="K50" s="160">
        <f t="shared" si="3"/>
        <v>4349.3</v>
      </c>
      <c r="L50" s="161" t="s">
        <v>333</v>
      </c>
      <c r="M50" s="40">
        <v>40162</v>
      </c>
      <c r="N50" s="38">
        <f t="shared" si="8"/>
        <v>992.77499999999998</v>
      </c>
      <c r="O50" s="58">
        <f t="shared" si="7"/>
        <v>63009.494999999988</v>
      </c>
      <c r="P50" s="91">
        <f t="shared" si="0"/>
        <v>1370.9749999999999</v>
      </c>
      <c r="Q50" s="64">
        <v>0</v>
      </c>
      <c r="R50" s="50">
        <f t="shared" si="4"/>
        <v>1370.9749999999999</v>
      </c>
      <c r="S50" s="40">
        <v>40162</v>
      </c>
      <c r="T50" s="160">
        <v>1370.97</v>
      </c>
      <c r="U50" s="161" t="s">
        <v>334</v>
      </c>
      <c r="V50" s="50">
        <v>0</v>
      </c>
      <c r="W50" s="50">
        <v>0</v>
      </c>
      <c r="X50" s="50">
        <v>0</v>
      </c>
    </row>
    <row r="51" spans="1:24" s="37" customFormat="1" ht="24.95" customHeight="1">
      <c r="A51" s="39" t="s">
        <v>106</v>
      </c>
      <c r="B51" s="80">
        <v>6599.4</v>
      </c>
      <c r="C51" s="62">
        <v>40183</v>
      </c>
      <c r="D51" s="38">
        <v>5580</v>
      </c>
      <c r="E51" s="38">
        <v>232.5</v>
      </c>
      <c r="F51" s="38"/>
      <c r="G51" s="38">
        <f t="shared" si="6"/>
        <v>465</v>
      </c>
      <c r="H51" s="38">
        <v>351.66</v>
      </c>
      <c r="I51" s="38">
        <v>491.2</v>
      </c>
      <c r="J51" s="38"/>
      <c r="K51" s="160">
        <f t="shared" si="3"/>
        <v>5207.96</v>
      </c>
      <c r="L51" s="161" t="s">
        <v>345</v>
      </c>
      <c r="M51" s="40">
        <v>40192</v>
      </c>
      <c r="N51" s="38">
        <f>(D51+E51)*21%</f>
        <v>1220.625</v>
      </c>
      <c r="O51" s="58">
        <f>O50+B51-T51-N51</f>
        <v>67054.299999999988</v>
      </c>
      <c r="P51" s="82">
        <f t="shared" si="0"/>
        <v>1333.9649999999999</v>
      </c>
      <c r="Q51" s="64">
        <v>0</v>
      </c>
      <c r="R51" s="50">
        <f t="shared" si="4"/>
        <v>1333.9649999999999</v>
      </c>
      <c r="S51" s="40">
        <v>40221</v>
      </c>
      <c r="T51" s="160">
        <v>1333.97</v>
      </c>
      <c r="U51" s="161" t="s">
        <v>348</v>
      </c>
      <c r="V51" s="160">
        <v>491.2</v>
      </c>
      <c r="W51" s="163" t="s">
        <v>349</v>
      </c>
      <c r="X51" s="66">
        <v>40221</v>
      </c>
    </row>
    <row r="52" spans="1:24" s="37" customFormat="1" ht="24.95" customHeight="1">
      <c r="A52" s="39" t="s">
        <v>108</v>
      </c>
      <c r="B52" s="80">
        <v>6599.4</v>
      </c>
      <c r="C52" s="62">
        <v>40214</v>
      </c>
      <c r="D52" s="38">
        <v>6120</v>
      </c>
      <c r="E52" s="38">
        <v>255</v>
      </c>
      <c r="F52" s="38"/>
      <c r="G52" s="38">
        <f t="shared" si="6"/>
        <v>510</v>
      </c>
      <c r="H52" s="38">
        <v>373.31</v>
      </c>
      <c r="I52" s="38">
        <v>491.2</v>
      </c>
      <c r="J52" s="38"/>
      <c r="K52" s="160">
        <f t="shared" si="3"/>
        <v>5747.1100000000006</v>
      </c>
      <c r="L52" s="161" t="s">
        <v>346</v>
      </c>
      <c r="M52" s="40">
        <v>41680</v>
      </c>
      <c r="N52" s="38">
        <f t="shared" si="8"/>
        <v>1338.75</v>
      </c>
      <c r="O52" s="58">
        <f t="shared" si="7"/>
        <v>70839.50999999998</v>
      </c>
      <c r="P52" s="82">
        <f t="shared" si="0"/>
        <v>1475.44</v>
      </c>
      <c r="Q52" s="64">
        <v>0</v>
      </c>
      <c r="R52" s="50">
        <f t="shared" si="4"/>
        <v>1475.44</v>
      </c>
      <c r="S52" s="40">
        <v>40220</v>
      </c>
      <c r="T52" s="160">
        <v>1475.44</v>
      </c>
      <c r="U52" s="161" t="s">
        <v>347</v>
      </c>
      <c r="V52" s="160">
        <f>I52</f>
        <v>491.2</v>
      </c>
      <c r="W52" s="163" t="s">
        <v>350</v>
      </c>
      <c r="X52" s="66">
        <v>40221</v>
      </c>
    </row>
    <row r="53" spans="1:24" s="37" customFormat="1" ht="24.95" customHeight="1">
      <c r="A53" s="39" t="s">
        <v>109</v>
      </c>
      <c r="B53" s="80">
        <v>6599.4</v>
      </c>
      <c r="C53" s="62">
        <v>40242</v>
      </c>
      <c r="D53" s="38">
        <v>6120</v>
      </c>
      <c r="E53" s="38">
        <v>0</v>
      </c>
      <c r="F53" s="38"/>
      <c r="G53" s="38">
        <f t="shared" si="6"/>
        <v>489.6</v>
      </c>
      <c r="H53" s="38">
        <v>381.36</v>
      </c>
      <c r="I53" s="38">
        <v>600.75</v>
      </c>
      <c r="J53" s="38"/>
      <c r="K53" s="160">
        <f t="shared" si="3"/>
        <v>5411.0099999999993</v>
      </c>
      <c r="L53" s="161" t="s">
        <v>351</v>
      </c>
      <c r="M53" s="40">
        <v>40247</v>
      </c>
      <c r="N53" s="38">
        <f t="shared" si="8"/>
        <v>1285.2</v>
      </c>
      <c r="O53" s="58">
        <f t="shared" si="7"/>
        <v>74760.269999999975</v>
      </c>
      <c r="P53" s="82">
        <f t="shared" si="0"/>
        <v>1393.44</v>
      </c>
      <c r="Q53" s="64">
        <v>0</v>
      </c>
      <c r="R53" s="50">
        <f t="shared" si="4"/>
        <v>1393.44</v>
      </c>
      <c r="S53" s="40">
        <v>40247</v>
      </c>
      <c r="T53" s="160">
        <v>1393.44</v>
      </c>
      <c r="U53" s="161" t="s">
        <v>353</v>
      </c>
      <c r="V53" s="160">
        <v>600.75</v>
      </c>
      <c r="W53" s="163" t="s">
        <v>352</v>
      </c>
      <c r="X53" s="66">
        <v>40252</v>
      </c>
    </row>
    <row r="54" spans="1:24" s="37" customFormat="1" ht="24.95" customHeight="1">
      <c r="A54" s="39" t="s">
        <v>51</v>
      </c>
      <c r="B54" s="80">
        <v>6599.4</v>
      </c>
      <c r="C54" s="62">
        <v>40277</v>
      </c>
      <c r="D54" s="38">
        <v>6120</v>
      </c>
      <c r="E54" s="38"/>
      <c r="F54" s="38"/>
      <c r="G54" s="38">
        <f t="shared" si="6"/>
        <v>489.6</v>
      </c>
      <c r="H54" s="38">
        <v>408.6</v>
      </c>
      <c r="I54" s="38">
        <v>667.01</v>
      </c>
      <c r="J54" s="38">
        <v>204</v>
      </c>
      <c r="K54" s="160">
        <f t="shared" si="3"/>
        <v>5167.99</v>
      </c>
      <c r="L54" s="164" t="s">
        <v>354</v>
      </c>
      <c r="M54" s="40">
        <v>40280</v>
      </c>
      <c r="N54" s="38">
        <f t="shared" si="8"/>
        <v>1285.2</v>
      </c>
      <c r="O54" s="58">
        <f t="shared" si="7"/>
        <v>78708.269999999975</v>
      </c>
      <c r="P54" s="82">
        <f t="shared" si="0"/>
        <v>1366.2</v>
      </c>
      <c r="Q54" s="64">
        <v>0</v>
      </c>
      <c r="R54" s="50">
        <f t="shared" ref="R54:R63" si="9">P54+Q54</f>
        <v>1366.2</v>
      </c>
      <c r="S54" s="40">
        <v>40280</v>
      </c>
      <c r="T54" s="160">
        <v>1366.2</v>
      </c>
      <c r="U54" s="161" t="s">
        <v>355</v>
      </c>
      <c r="V54" s="160">
        <f t="shared" ref="V54:V62" si="10">I54</f>
        <v>667.01</v>
      </c>
      <c r="W54" s="163" t="s">
        <v>356</v>
      </c>
      <c r="X54" s="66">
        <v>40309</v>
      </c>
    </row>
    <row r="55" spans="1:24" s="37" customFormat="1" ht="24.95" customHeight="1">
      <c r="A55" s="39" t="s">
        <v>52</v>
      </c>
      <c r="B55" s="80">
        <v>6599.4</v>
      </c>
      <c r="C55" s="62">
        <v>40308</v>
      </c>
      <c r="D55" s="38">
        <v>6120</v>
      </c>
      <c r="E55" s="38"/>
      <c r="F55" s="38"/>
      <c r="G55" s="38">
        <f t="shared" si="6"/>
        <v>489.6</v>
      </c>
      <c r="H55" s="38">
        <v>408.6</v>
      </c>
      <c r="I55" s="38">
        <v>667.01</v>
      </c>
      <c r="J55" s="38"/>
      <c r="K55" s="160">
        <f t="shared" si="3"/>
        <v>5371.99</v>
      </c>
      <c r="L55" s="164" t="s">
        <v>357</v>
      </c>
      <c r="M55" s="40">
        <v>40308</v>
      </c>
      <c r="N55" s="38">
        <f t="shared" si="8"/>
        <v>1285.2</v>
      </c>
      <c r="O55" s="58">
        <f t="shared" ref="O55:O69" si="11">O54+B55-K55-N55</f>
        <v>78650.479999999967</v>
      </c>
      <c r="P55" s="82">
        <f t="shared" si="0"/>
        <v>1366.2</v>
      </c>
      <c r="Q55" s="64">
        <v>0</v>
      </c>
      <c r="R55" s="50">
        <f t="shared" si="9"/>
        <v>1366.2</v>
      </c>
      <c r="S55" s="40">
        <v>40280</v>
      </c>
      <c r="T55" s="160">
        <v>1366.2</v>
      </c>
      <c r="U55" s="161" t="s">
        <v>358</v>
      </c>
      <c r="V55" s="160">
        <f t="shared" si="10"/>
        <v>667.01</v>
      </c>
      <c r="W55" s="163" t="s">
        <v>359</v>
      </c>
      <c r="X55" s="66">
        <v>40309</v>
      </c>
    </row>
    <row r="56" spans="1:24" s="37" customFormat="1" ht="24.95" customHeight="1">
      <c r="A56" s="39" t="s">
        <v>53</v>
      </c>
      <c r="B56" s="80">
        <v>6599.4</v>
      </c>
      <c r="C56" s="62">
        <v>40346</v>
      </c>
      <c r="D56" s="38">
        <v>6120</v>
      </c>
      <c r="E56" s="38"/>
      <c r="F56" s="38"/>
      <c r="G56" s="38">
        <f t="shared" si="6"/>
        <v>489.6</v>
      </c>
      <c r="H56" s="38">
        <v>408.6</v>
      </c>
      <c r="I56" s="38">
        <v>667.01</v>
      </c>
      <c r="J56" s="38"/>
      <c r="K56" s="160">
        <f t="shared" si="3"/>
        <v>5371.99</v>
      </c>
      <c r="L56" s="164" t="s">
        <v>360</v>
      </c>
      <c r="M56" s="40">
        <v>40340</v>
      </c>
      <c r="N56" s="38">
        <f t="shared" si="8"/>
        <v>1285.2</v>
      </c>
      <c r="O56" s="58">
        <f t="shared" si="11"/>
        <v>78592.689999999959</v>
      </c>
      <c r="P56" s="82">
        <f t="shared" si="0"/>
        <v>1366.2</v>
      </c>
      <c r="Q56" s="64">
        <v>0</v>
      </c>
      <c r="R56" s="50">
        <f t="shared" si="9"/>
        <v>1366.2</v>
      </c>
      <c r="S56" s="40">
        <v>40344</v>
      </c>
      <c r="T56" s="160">
        <v>1366.2</v>
      </c>
      <c r="U56" s="161" t="s">
        <v>362</v>
      </c>
      <c r="V56" s="160">
        <f t="shared" si="10"/>
        <v>667.01</v>
      </c>
      <c r="W56" s="163" t="s">
        <v>361</v>
      </c>
      <c r="X56" s="66">
        <v>40340</v>
      </c>
    </row>
    <row r="57" spans="1:24" s="37" customFormat="1" ht="24.95" customHeight="1">
      <c r="A57" s="39" t="s">
        <v>54</v>
      </c>
      <c r="B57" s="80">
        <v>6599.4</v>
      </c>
      <c r="C57" s="62">
        <v>40361</v>
      </c>
      <c r="D57" s="38">
        <v>6120</v>
      </c>
      <c r="E57" s="38"/>
      <c r="F57" s="38"/>
      <c r="G57" s="38">
        <f t="shared" si="6"/>
        <v>489.6</v>
      </c>
      <c r="H57" s="38">
        <v>435.84</v>
      </c>
      <c r="I57" s="38">
        <v>494.75</v>
      </c>
      <c r="J57" s="38"/>
      <c r="K57" s="160">
        <f t="shared" si="3"/>
        <v>5571.49</v>
      </c>
      <c r="L57" s="164" t="s">
        <v>363</v>
      </c>
      <c r="M57" s="40">
        <v>40368</v>
      </c>
      <c r="N57" s="38">
        <f t="shared" si="8"/>
        <v>1285.2</v>
      </c>
      <c r="O57" s="58">
        <f t="shared" si="11"/>
        <v>78335.399999999951</v>
      </c>
      <c r="P57" s="89">
        <f t="shared" si="0"/>
        <v>1338.96</v>
      </c>
      <c r="Q57" s="64">
        <v>0</v>
      </c>
      <c r="R57" s="50">
        <f t="shared" si="9"/>
        <v>1338.96</v>
      </c>
      <c r="S57" s="40">
        <v>40368</v>
      </c>
      <c r="T57" s="160">
        <v>1338.96</v>
      </c>
      <c r="U57" s="161" t="s">
        <v>365</v>
      </c>
      <c r="V57" s="160">
        <f t="shared" si="10"/>
        <v>494.75</v>
      </c>
      <c r="W57" s="163" t="s">
        <v>366</v>
      </c>
      <c r="X57" s="66">
        <v>40368</v>
      </c>
    </row>
    <row r="58" spans="1:24" s="37" customFormat="1" ht="24.95" customHeight="1">
      <c r="A58" s="39" t="s">
        <v>55</v>
      </c>
      <c r="B58" s="80">
        <v>6599.4</v>
      </c>
      <c r="C58" s="62">
        <v>40392</v>
      </c>
      <c r="D58" s="38">
        <v>6630</v>
      </c>
      <c r="E58" s="38"/>
      <c r="F58" s="38">
        <v>170</v>
      </c>
      <c r="G58" s="38">
        <f t="shared" si="6"/>
        <v>530.4</v>
      </c>
      <c r="H58" s="38">
        <f>435.84</f>
        <v>435.84</v>
      </c>
      <c r="I58" s="38">
        <v>494.75</v>
      </c>
      <c r="J58" s="38"/>
      <c r="K58" s="160">
        <f t="shared" si="3"/>
        <v>6210.6900000000005</v>
      </c>
      <c r="L58" s="165" t="s">
        <v>367</v>
      </c>
      <c r="M58" s="40">
        <v>40402</v>
      </c>
      <c r="N58" s="38">
        <f t="shared" si="8"/>
        <v>1392.3</v>
      </c>
      <c r="O58" s="58">
        <f t="shared" si="11"/>
        <v>77331.809999999939</v>
      </c>
      <c r="P58" s="89">
        <f t="shared" si="0"/>
        <v>1486.86</v>
      </c>
      <c r="Q58" s="64">
        <v>0</v>
      </c>
      <c r="R58" s="50">
        <f t="shared" si="9"/>
        <v>1486.86</v>
      </c>
      <c r="S58" s="40">
        <v>40402</v>
      </c>
      <c r="T58" s="160">
        <v>1486.86</v>
      </c>
      <c r="U58" s="161" t="s">
        <v>369</v>
      </c>
      <c r="V58" s="160">
        <f t="shared" si="10"/>
        <v>494.75</v>
      </c>
      <c r="W58" s="163" t="s">
        <v>370</v>
      </c>
      <c r="X58" s="66">
        <v>40401</v>
      </c>
    </row>
    <row r="59" spans="1:24" s="37" customFormat="1" ht="24.95" customHeight="1">
      <c r="A59" s="39" t="s">
        <v>56</v>
      </c>
      <c r="B59" s="80">
        <v>6599.4</v>
      </c>
      <c r="C59" s="62">
        <v>40422</v>
      </c>
      <c r="D59" s="38">
        <v>6630</v>
      </c>
      <c r="E59" s="38"/>
      <c r="F59" s="38">
        <v>170</v>
      </c>
      <c r="G59" s="38">
        <f t="shared" si="6"/>
        <v>530.4</v>
      </c>
      <c r="H59" s="38">
        <f>463.08</f>
        <v>463.08</v>
      </c>
      <c r="I59" s="38">
        <f>590.12</f>
        <v>590.12</v>
      </c>
      <c r="J59" s="38"/>
      <c r="K59" s="160">
        <f t="shared" si="3"/>
        <v>6142.56</v>
      </c>
      <c r="L59" s="165" t="s">
        <v>371</v>
      </c>
      <c r="M59" s="62" t="s">
        <v>372</v>
      </c>
      <c r="N59" s="38">
        <f t="shared" si="8"/>
        <v>1392.3</v>
      </c>
      <c r="O59" s="58">
        <f t="shared" si="11"/>
        <v>76396.349999999933</v>
      </c>
      <c r="P59" s="89">
        <f t="shared" si="0"/>
        <v>1459.62</v>
      </c>
      <c r="Q59" s="64">
        <v>0</v>
      </c>
      <c r="R59" s="50">
        <f t="shared" si="9"/>
        <v>1459.62</v>
      </c>
      <c r="S59" s="40">
        <v>40434</v>
      </c>
      <c r="T59" s="160">
        <v>1459.62</v>
      </c>
      <c r="U59" s="161" t="s">
        <v>374</v>
      </c>
      <c r="V59" s="160">
        <f t="shared" si="10"/>
        <v>590.12</v>
      </c>
      <c r="W59" s="163" t="s">
        <v>373</v>
      </c>
      <c r="X59" s="66">
        <v>40434</v>
      </c>
    </row>
    <row r="60" spans="1:24" s="37" customFormat="1" ht="24.95" customHeight="1">
      <c r="A60" s="39" t="s">
        <v>57</v>
      </c>
      <c r="B60" s="80">
        <v>6599.4</v>
      </c>
      <c r="C60" s="62">
        <v>40464</v>
      </c>
      <c r="D60" s="38">
        <v>6613</v>
      </c>
      <c r="E60" s="38"/>
      <c r="F60" s="38">
        <v>510</v>
      </c>
      <c r="G60" s="157">
        <f t="shared" si="6"/>
        <v>529.04</v>
      </c>
      <c r="H60" s="157">
        <f>463.08</f>
        <v>463.08</v>
      </c>
      <c r="I60" s="38">
        <v>590.12</v>
      </c>
      <c r="J60" s="38"/>
      <c r="K60" s="160">
        <f t="shared" si="3"/>
        <v>6466.92</v>
      </c>
      <c r="L60" s="165" t="s">
        <v>375</v>
      </c>
      <c r="M60" s="40">
        <v>40462</v>
      </c>
      <c r="N60" s="157">
        <f t="shared" si="8"/>
        <v>1388.73</v>
      </c>
      <c r="O60" s="58">
        <f t="shared" si="11"/>
        <v>75140.099999999933</v>
      </c>
      <c r="P60" s="89">
        <f t="shared" si="0"/>
        <v>1454.69</v>
      </c>
      <c r="Q60" s="64">
        <v>0</v>
      </c>
      <c r="R60" s="166">
        <f t="shared" si="9"/>
        <v>1454.69</v>
      </c>
      <c r="S60" s="167">
        <v>40100</v>
      </c>
      <c r="T60" s="143" t="s">
        <v>378</v>
      </c>
      <c r="U60" s="161" t="s">
        <v>379</v>
      </c>
      <c r="V60" s="160">
        <f t="shared" si="10"/>
        <v>590.12</v>
      </c>
      <c r="W60" s="163" t="s">
        <v>377</v>
      </c>
      <c r="X60" s="66">
        <v>40464</v>
      </c>
    </row>
    <row r="61" spans="1:24" s="37" customFormat="1" ht="24.95" customHeight="1">
      <c r="A61" s="39" t="s">
        <v>58</v>
      </c>
      <c r="B61" s="80">
        <v>6599.4</v>
      </c>
      <c r="C61" s="62">
        <v>40491</v>
      </c>
      <c r="D61" s="38">
        <v>6630</v>
      </c>
      <c r="E61" s="38"/>
      <c r="F61" s="38">
        <v>170</v>
      </c>
      <c r="G61" s="38">
        <f t="shared" si="6"/>
        <v>530.4</v>
      </c>
      <c r="H61" s="38">
        <f>463.08</f>
        <v>463.08</v>
      </c>
      <c r="I61" s="38">
        <v>590.12</v>
      </c>
      <c r="J61" s="38"/>
      <c r="K61" s="160">
        <f t="shared" si="3"/>
        <v>6142.56</v>
      </c>
      <c r="L61" s="165" t="s">
        <v>381</v>
      </c>
      <c r="M61" s="40">
        <v>40492</v>
      </c>
      <c r="N61" s="38">
        <f t="shared" si="8"/>
        <v>1392.3</v>
      </c>
      <c r="O61" s="58">
        <f t="shared" si="11"/>
        <v>74204.639999999927</v>
      </c>
      <c r="P61" s="89">
        <f t="shared" si="0"/>
        <v>1459.62</v>
      </c>
      <c r="Q61" s="64">
        <v>0</v>
      </c>
      <c r="R61" s="50">
        <f t="shared" si="9"/>
        <v>1459.62</v>
      </c>
      <c r="S61" s="40">
        <v>40492</v>
      </c>
      <c r="T61" s="160">
        <v>1459.62</v>
      </c>
      <c r="U61" s="161" t="s">
        <v>380</v>
      </c>
      <c r="V61" s="160">
        <f t="shared" si="10"/>
        <v>590.12</v>
      </c>
      <c r="W61" s="163" t="s">
        <v>382</v>
      </c>
      <c r="X61" s="66">
        <v>40492</v>
      </c>
    </row>
    <row r="62" spans="1:24" s="36" customFormat="1" ht="24.95" customHeight="1">
      <c r="A62" s="39" t="s">
        <v>59</v>
      </c>
      <c r="B62" s="80">
        <v>6599.4</v>
      </c>
      <c r="C62" s="62">
        <v>40514</v>
      </c>
      <c r="D62" s="38">
        <v>6630</v>
      </c>
      <c r="E62" s="38"/>
      <c r="F62" s="38">
        <v>170</v>
      </c>
      <c r="G62" s="157">
        <f>(D62+E62)*8%</f>
        <v>530.4</v>
      </c>
      <c r="H62" s="157">
        <f>469.88</f>
        <v>469.88</v>
      </c>
      <c r="I62" s="38">
        <v>590.12</v>
      </c>
      <c r="J62" s="38"/>
      <c r="K62" s="160">
        <f t="shared" si="3"/>
        <v>6149.3600000000006</v>
      </c>
      <c r="L62" s="165" t="s">
        <v>383</v>
      </c>
      <c r="M62" s="168">
        <v>40522</v>
      </c>
      <c r="N62" s="157">
        <f t="shared" si="8"/>
        <v>1392.3</v>
      </c>
      <c r="O62" s="58">
        <f t="shared" si="11"/>
        <v>73262.379999999917</v>
      </c>
      <c r="P62" s="97">
        <f>G62-H62+N62</f>
        <v>1452.82</v>
      </c>
      <c r="Q62" s="105">
        <v>0</v>
      </c>
      <c r="R62" s="142">
        <f>P62+Q62</f>
        <v>1452.82</v>
      </c>
      <c r="S62" s="143">
        <v>40522</v>
      </c>
      <c r="T62" s="143" t="s">
        <v>378</v>
      </c>
      <c r="U62" s="38"/>
      <c r="V62" s="169">
        <f t="shared" si="10"/>
        <v>590.12</v>
      </c>
      <c r="W62" s="170" t="s">
        <v>384</v>
      </c>
      <c r="X62" s="40">
        <v>40525</v>
      </c>
    </row>
    <row r="63" spans="1:24" s="37" customFormat="1" ht="24.95" customHeight="1">
      <c r="A63" s="39" t="s">
        <v>68</v>
      </c>
      <c r="B63" s="80">
        <v>6599.4</v>
      </c>
      <c r="C63" s="62">
        <v>40550</v>
      </c>
      <c r="D63" s="38">
        <v>5992.5</v>
      </c>
      <c r="E63" s="38"/>
      <c r="F63" s="38"/>
      <c r="G63" s="157">
        <f t="shared" si="6"/>
        <v>479.40000000000003</v>
      </c>
      <c r="H63" s="38"/>
      <c r="I63" s="38"/>
      <c r="J63" s="38"/>
      <c r="K63" s="160">
        <f t="shared" si="3"/>
        <v>5513.1</v>
      </c>
      <c r="L63" s="165" t="s">
        <v>385</v>
      </c>
      <c r="M63" s="40">
        <v>40526</v>
      </c>
      <c r="N63" s="157">
        <f>(D63+E63)*21%</f>
        <v>1258.425</v>
      </c>
      <c r="O63" s="58">
        <f>O62+B63-K63-N63</f>
        <v>73090.254999999903</v>
      </c>
      <c r="P63" s="89">
        <f t="shared" si="0"/>
        <v>1737.825</v>
      </c>
      <c r="Q63" s="105">
        <v>0</v>
      </c>
      <c r="R63" s="142">
        <f t="shared" si="9"/>
        <v>1737.825</v>
      </c>
      <c r="S63" s="143"/>
      <c r="T63" s="143" t="s">
        <v>378</v>
      </c>
      <c r="U63" s="38"/>
      <c r="V63" s="80">
        <v>0</v>
      </c>
      <c r="W63" s="50">
        <v>0</v>
      </c>
      <c r="X63" s="50">
        <v>0</v>
      </c>
    </row>
    <row r="64" spans="1:24" s="37" customFormat="1" ht="24.95" customHeight="1">
      <c r="A64" s="39" t="s">
        <v>60</v>
      </c>
      <c r="B64" s="80">
        <v>6599.4</v>
      </c>
      <c r="C64" s="62">
        <v>40554</v>
      </c>
      <c r="D64" s="38">
        <v>6630</v>
      </c>
      <c r="E64" s="38"/>
      <c r="F64" s="38"/>
      <c r="G64" s="38">
        <f t="shared" si="6"/>
        <v>530.4</v>
      </c>
      <c r="H64" s="38">
        <v>469.88</v>
      </c>
      <c r="I64" s="38">
        <v>590.12</v>
      </c>
      <c r="J64" s="38"/>
      <c r="K64" s="160">
        <f t="shared" si="3"/>
        <v>5979.3600000000006</v>
      </c>
      <c r="L64" s="165" t="s">
        <v>387</v>
      </c>
      <c r="M64" s="40">
        <v>40554</v>
      </c>
      <c r="N64" s="38">
        <f>(D64+E64)*21%</f>
        <v>1392.3</v>
      </c>
      <c r="O64" s="58">
        <f t="shared" si="11"/>
        <v>72317.994999999893</v>
      </c>
      <c r="P64" s="89">
        <f>G64-H64+N64</f>
        <v>1452.82</v>
      </c>
      <c r="Q64" s="110">
        <f t="shared" ref="Q64:Q69" si="12">R64-P64</f>
        <v>-33.149999999999864</v>
      </c>
      <c r="R64" s="50">
        <v>1419.67</v>
      </c>
      <c r="S64" s="40">
        <v>40554</v>
      </c>
      <c r="T64" s="160">
        <f t="shared" ref="T64:T69" si="13">R64</f>
        <v>1419.67</v>
      </c>
      <c r="U64" s="161" t="s">
        <v>390</v>
      </c>
      <c r="V64" s="160">
        <f>I64</f>
        <v>590.12</v>
      </c>
      <c r="W64" s="163" t="s">
        <v>389</v>
      </c>
      <c r="X64" s="66">
        <v>40553</v>
      </c>
    </row>
    <row r="65" spans="1:214" s="37" customFormat="1" ht="24.95" customHeight="1">
      <c r="A65" s="39" t="s">
        <v>61</v>
      </c>
      <c r="B65" s="80">
        <v>6599.4</v>
      </c>
      <c r="C65" s="62">
        <v>40581</v>
      </c>
      <c r="D65" s="38">
        <v>7020</v>
      </c>
      <c r="E65" s="38"/>
      <c r="F65" s="38">
        <v>180</v>
      </c>
      <c r="G65" s="38">
        <f t="shared" si="6"/>
        <v>561.6</v>
      </c>
      <c r="H65" s="38">
        <f>499.97</f>
        <v>499.97</v>
      </c>
      <c r="I65" s="38">
        <v>590.12</v>
      </c>
      <c r="J65" s="38"/>
      <c r="K65" s="160">
        <f t="shared" si="3"/>
        <v>6548.25</v>
      </c>
      <c r="L65" s="165" t="s">
        <v>391</v>
      </c>
      <c r="M65" s="40">
        <v>40589</v>
      </c>
      <c r="N65" s="38">
        <f t="shared" si="8"/>
        <v>1474.2</v>
      </c>
      <c r="O65" s="58">
        <f t="shared" si="11"/>
        <v>70894.944999999891</v>
      </c>
      <c r="P65" s="97">
        <f t="shared" si="0"/>
        <v>1535.83</v>
      </c>
      <c r="Q65" s="110">
        <f t="shared" si="12"/>
        <v>-35.099999999999909</v>
      </c>
      <c r="R65" s="104">
        <v>1500.73</v>
      </c>
      <c r="S65" s="40">
        <v>40589</v>
      </c>
      <c r="T65" s="160">
        <f t="shared" si="13"/>
        <v>1500.73</v>
      </c>
      <c r="U65" s="170" t="s">
        <v>393</v>
      </c>
      <c r="V65" s="169">
        <v>590.12</v>
      </c>
      <c r="W65" s="170" t="s">
        <v>392</v>
      </c>
      <c r="X65" s="40">
        <v>40589</v>
      </c>
    </row>
    <row r="66" spans="1:214" s="37" customFormat="1" ht="24.95" customHeight="1">
      <c r="A66" s="39" t="s">
        <v>62</v>
      </c>
      <c r="B66" s="80">
        <v>6599.4</v>
      </c>
      <c r="C66" s="62">
        <v>40619</v>
      </c>
      <c r="D66" s="38">
        <v>7020</v>
      </c>
      <c r="E66" s="38"/>
      <c r="F66" s="38"/>
      <c r="G66" s="38">
        <f t="shared" si="6"/>
        <v>561.6</v>
      </c>
      <c r="H66" s="38">
        <v>499.97</v>
      </c>
      <c r="I66" s="38">
        <v>590.12</v>
      </c>
      <c r="J66" s="38"/>
      <c r="K66" s="160">
        <f t="shared" si="3"/>
        <v>6368.25</v>
      </c>
      <c r="L66" s="165" t="s">
        <v>394</v>
      </c>
      <c r="M66" s="40">
        <v>40612</v>
      </c>
      <c r="N66" s="38">
        <f t="shared" si="8"/>
        <v>1474.2</v>
      </c>
      <c r="O66" s="58">
        <f t="shared" si="11"/>
        <v>69651.894999999888</v>
      </c>
      <c r="P66" s="97">
        <f t="shared" si="0"/>
        <v>1535.83</v>
      </c>
      <c r="Q66" s="110">
        <f t="shared" si="12"/>
        <v>-35.099999999999909</v>
      </c>
      <c r="R66" s="104">
        <v>1500.73</v>
      </c>
      <c r="S66" s="40">
        <v>40589</v>
      </c>
      <c r="T66" s="160">
        <f t="shared" si="13"/>
        <v>1500.73</v>
      </c>
      <c r="U66" s="170" t="s">
        <v>396</v>
      </c>
      <c r="V66" s="169">
        <v>590.12</v>
      </c>
      <c r="W66" s="170" t="s">
        <v>395</v>
      </c>
      <c r="X66" s="40">
        <v>40612</v>
      </c>
    </row>
    <row r="67" spans="1:214" s="37" customFormat="1" ht="24.95" customHeight="1">
      <c r="A67" s="39" t="s">
        <v>63</v>
      </c>
      <c r="B67" s="80">
        <v>6599.4</v>
      </c>
      <c r="C67" s="62">
        <v>40639</v>
      </c>
      <c r="D67" s="38">
        <v>7085</v>
      </c>
      <c r="E67" s="38"/>
      <c r="F67" s="38">
        <v>363.34</v>
      </c>
      <c r="G67" s="38">
        <f t="shared" si="6"/>
        <v>566.80000000000007</v>
      </c>
      <c r="H67" s="38">
        <f>499.97</f>
        <v>499.97</v>
      </c>
      <c r="I67" s="38">
        <v>494.75</v>
      </c>
      <c r="J67" s="38">
        <v>236.21</v>
      </c>
      <c r="K67" s="160">
        <f t="shared" si="3"/>
        <v>6650.55</v>
      </c>
      <c r="L67" s="165" t="s">
        <v>397</v>
      </c>
      <c r="M67" s="40">
        <v>40641</v>
      </c>
      <c r="N67" s="38">
        <f>(D67+E67)*21%</f>
        <v>1487.85</v>
      </c>
      <c r="O67" s="58">
        <f t="shared" si="11"/>
        <v>68112.894999999873</v>
      </c>
      <c r="P67" s="97">
        <f t="shared" si="0"/>
        <v>1554.6799999999998</v>
      </c>
      <c r="Q67" s="110">
        <f t="shared" si="12"/>
        <v>-35.419999999999845</v>
      </c>
      <c r="R67" s="104">
        <v>1519.26</v>
      </c>
      <c r="S67" s="40">
        <v>40641</v>
      </c>
      <c r="T67" s="160">
        <f t="shared" si="13"/>
        <v>1519.26</v>
      </c>
      <c r="U67" s="170" t="s">
        <v>399</v>
      </c>
      <c r="V67" s="169">
        <v>494.75</v>
      </c>
      <c r="W67" s="170" t="s">
        <v>398</v>
      </c>
      <c r="X67" s="40">
        <v>40641</v>
      </c>
    </row>
    <row r="68" spans="1:214" s="37" customFormat="1" ht="24.95" customHeight="1">
      <c r="A68" s="39" t="s">
        <v>110</v>
      </c>
      <c r="B68" s="80">
        <v>6599.4</v>
      </c>
      <c r="C68" s="62">
        <v>40667</v>
      </c>
      <c r="D68" s="38">
        <v>7085</v>
      </c>
      <c r="E68" s="38"/>
      <c r="F68" s="38">
        <v>181.67</v>
      </c>
      <c r="G68" s="38">
        <f t="shared" si="6"/>
        <v>566.80000000000007</v>
      </c>
      <c r="H68" s="38">
        <f>499.97</f>
        <v>499.97</v>
      </c>
      <c r="I68" s="38">
        <v>494.75</v>
      </c>
      <c r="J68" s="38">
        <v>0</v>
      </c>
      <c r="K68" s="160">
        <f t="shared" si="3"/>
        <v>6705.09</v>
      </c>
      <c r="L68" s="165" t="s">
        <v>400</v>
      </c>
      <c r="M68" s="40">
        <v>40673</v>
      </c>
      <c r="N68" s="38">
        <f>(D68+E68)*21%</f>
        <v>1487.85</v>
      </c>
      <c r="O68" s="58">
        <f t="shared" si="11"/>
        <v>66519.354999999865</v>
      </c>
      <c r="P68" s="97">
        <f t="shared" si="0"/>
        <v>1554.6799999999998</v>
      </c>
      <c r="Q68" s="110">
        <f t="shared" si="12"/>
        <v>-35.419999999999845</v>
      </c>
      <c r="R68" s="104">
        <v>1519.26</v>
      </c>
      <c r="S68" s="40">
        <v>40641</v>
      </c>
      <c r="T68" s="160">
        <f t="shared" si="13"/>
        <v>1519.26</v>
      </c>
      <c r="U68" s="170" t="s">
        <v>402</v>
      </c>
      <c r="V68" s="169">
        <v>494.75</v>
      </c>
      <c r="W68" s="170" t="s">
        <v>403</v>
      </c>
      <c r="X68" s="40">
        <v>40674</v>
      </c>
    </row>
    <row r="69" spans="1:214" s="37" customFormat="1" ht="24.95" customHeight="1">
      <c r="A69" s="39" t="s">
        <v>404</v>
      </c>
      <c r="B69" s="80"/>
      <c r="C69" s="62"/>
      <c r="D69" s="38">
        <v>7085</v>
      </c>
      <c r="E69" s="38"/>
      <c r="F69" s="38"/>
      <c r="G69" s="38">
        <f t="shared" si="6"/>
        <v>566.80000000000007</v>
      </c>
      <c r="H69" s="38">
        <f>499.97</f>
        <v>499.97</v>
      </c>
      <c r="I69" s="38">
        <v>494.75</v>
      </c>
      <c r="J69" s="38">
        <v>0</v>
      </c>
      <c r="K69" s="50">
        <f t="shared" si="3"/>
        <v>6523.42</v>
      </c>
      <c r="L69" s="175" t="s">
        <v>405</v>
      </c>
      <c r="M69" s="40">
        <v>40701</v>
      </c>
      <c r="N69" s="38">
        <f>(D69+E69)*21%</f>
        <v>1487.85</v>
      </c>
      <c r="O69" s="58">
        <f t="shared" si="11"/>
        <v>58508.084999999868</v>
      </c>
      <c r="P69" s="97">
        <f t="shared" si="0"/>
        <v>1554.6799999999998</v>
      </c>
      <c r="Q69" s="110">
        <f t="shared" si="12"/>
        <v>-35.419999999999845</v>
      </c>
      <c r="R69" s="104">
        <v>1519.26</v>
      </c>
      <c r="S69" s="40">
        <v>40701</v>
      </c>
      <c r="T69" s="50">
        <f t="shared" si="13"/>
        <v>1519.26</v>
      </c>
      <c r="U69" s="176" t="s">
        <v>407</v>
      </c>
      <c r="V69" s="104">
        <v>494.75</v>
      </c>
      <c r="W69" s="176" t="s">
        <v>408</v>
      </c>
      <c r="X69" s="40">
        <v>40701</v>
      </c>
      <c r="Z69" s="60">
        <f>K69+T69+V69</f>
        <v>8537.43</v>
      </c>
    </row>
    <row r="70" spans="1:214" ht="24.95" customHeight="1">
      <c r="A70" s="17" t="s">
        <v>0</v>
      </c>
      <c r="B70" s="31">
        <f>SUM(B32:B69)</f>
        <v>230199.89999999985</v>
      </c>
      <c r="C70" s="207"/>
      <c r="D70" s="31">
        <f t="shared" ref="D70:L70" si="14">SUM(D32:D69)</f>
        <v>180313</v>
      </c>
      <c r="E70" s="31">
        <f t="shared" si="14"/>
        <v>2409.5</v>
      </c>
      <c r="F70" s="31">
        <f t="shared" si="14"/>
        <v>2225.0099999999998</v>
      </c>
      <c r="G70" s="31">
        <f t="shared" si="14"/>
        <v>14617.8</v>
      </c>
      <c r="H70" s="31">
        <f t="shared" si="14"/>
        <v>11066.379999999997</v>
      </c>
      <c r="I70" s="31">
        <f t="shared" si="14"/>
        <v>12321.590000000004</v>
      </c>
      <c r="J70" s="31">
        <f t="shared" si="14"/>
        <v>579.69000000000005</v>
      </c>
      <c r="K70" s="31">
        <f>SUM(K32:K69)</f>
        <v>168494.81000000003</v>
      </c>
      <c r="L70" s="31">
        <f t="shared" si="14"/>
        <v>0</v>
      </c>
      <c r="M70" s="31"/>
      <c r="N70" s="31">
        <f>SUM(N32:N69)</f>
        <v>38371.724999999991</v>
      </c>
      <c r="O70" s="31">
        <f>O69</f>
        <v>58508.084999999868</v>
      </c>
      <c r="P70" s="17">
        <f>SUM(P40:P69)</f>
        <v>41923.145000000004</v>
      </c>
      <c r="Q70" s="17">
        <f>SUM(Q40:Q69)</f>
        <v>-197.59999999999923</v>
      </c>
      <c r="R70" s="17">
        <f>SUM(R40:R69)</f>
        <v>41725.545000000006</v>
      </c>
      <c r="T70" s="52">
        <f>SUM(T40:T69)</f>
        <v>33836.549999999996</v>
      </c>
      <c r="V70" s="52">
        <f>SUM(V40:V69)</f>
        <v>11897.590000000002</v>
      </c>
      <c r="X70" s="141"/>
      <c r="Z70" s="141">
        <f>O70-P70</f>
        <v>16584.939999999864</v>
      </c>
    </row>
    <row r="71" spans="1:214" ht="24.95" customHeight="1">
      <c r="A71" s="18"/>
      <c r="B71" s="81">
        <f>230199.9-B70</f>
        <v>0</v>
      </c>
      <c r="C71" s="107"/>
      <c r="D71" s="13">
        <f>E70+F70+H70+D70</f>
        <v>196013.88999999998</v>
      </c>
      <c r="E71" s="13"/>
      <c r="F71" s="13"/>
      <c r="G71" s="13"/>
      <c r="H71" s="13"/>
      <c r="I71" s="13"/>
      <c r="J71" s="13"/>
      <c r="K71" s="48"/>
      <c r="L71" s="13"/>
      <c r="M71" s="14"/>
      <c r="N71" s="48"/>
      <c r="O71" s="13"/>
      <c r="R71" s="158">
        <f>41923.15-R70</f>
        <v>197.60499999999593</v>
      </c>
      <c r="T71" s="141">
        <f>R63+R62+R60+R40+R41+R42</f>
        <v>7889.0050000000001</v>
      </c>
      <c r="V71" s="52">
        <f>106*4</f>
        <v>424</v>
      </c>
      <c r="Z71" s="141">
        <f>O70-29274.32</f>
        <v>29233.764999999868</v>
      </c>
    </row>
    <row r="72" spans="1:214" s="73" customFormat="1" ht="21.75" customHeight="1">
      <c r="A72" s="70" t="s">
        <v>91</v>
      </c>
      <c r="B72" s="70" t="s">
        <v>99</v>
      </c>
      <c r="C72" s="208" t="s">
        <v>90</v>
      </c>
      <c r="D72" s="108" t="s">
        <v>294</v>
      </c>
      <c r="E72" s="71" t="s">
        <v>290</v>
      </c>
      <c r="F72" s="71" t="s">
        <v>100</v>
      </c>
      <c r="G72" s="180"/>
      <c r="H72" s="181"/>
      <c r="I72" s="182"/>
      <c r="J72" s="180"/>
      <c r="K72" s="187"/>
      <c r="L72" s="188"/>
      <c r="M72" s="189"/>
      <c r="N72" s="190"/>
      <c r="O72" s="188"/>
      <c r="P72" s="72" t="s">
        <v>296</v>
      </c>
      <c r="Q72" s="72"/>
      <c r="R72" s="72"/>
      <c r="S72" s="72"/>
      <c r="T72" s="72">
        <f>T70+T71-R70</f>
        <v>9.9999999874853529E-3</v>
      </c>
      <c r="U72" s="72"/>
      <c r="V72" s="98">
        <f>V70+V71</f>
        <v>12321.590000000002</v>
      </c>
      <c r="W72" s="72"/>
      <c r="X72" s="72"/>
      <c r="Y72" s="72"/>
      <c r="Z72" s="72">
        <f>Z71-Z70</f>
        <v>12648.825000000004</v>
      </c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</row>
    <row r="73" spans="1:214" s="42" customFormat="1" ht="24.95" customHeight="1">
      <c r="A73" s="53" t="s">
        <v>314</v>
      </c>
      <c r="B73" s="196">
        <v>6049.45</v>
      </c>
      <c r="C73" s="178">
        <v>39878</v>
      </c>
      <c r="D73" s="109" t="s">
        <v>297</v>
      </c>
      <c r="E73" s="43">
        <v>347.46</v>
      </c>
      <c r="F73" s="197">
        <v>44414</v>
      </c>
      <c r="G73" s="184"/>
      <c r="H73" s="179"/>
      <c r="I73" s="184"/>
      <c r="J73" s="184"/>
      <c r="K73" s="179"/>
      <c r="L73" s="179"/>
      <c r="M73" s="183"/>
      <c r="N73" s="100"/>
      <c r="O73" s="55"/>
      <c r="P73" s="41"/>
      <c r="Q73" s="41"/>
      <c r="R73" s="41">
        <f>T70+V70+K70</f>
        <v>214228.95</v>
      </c>
      <c r="S73" s="41"/>
      <c r="T73" s="41"/>
      <c r="U73" s="41"/>
      <c r="V73" s="99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</row>
    <row r="74" spans="1:214" s="42" customFormat="1" ht="24.95" customHeight="1">
      <c r="A74" s="53"/>
      <c r="B74" s="68"/>
      <c r="C74" s="178"/>
      <c r="D74" s="109" t="s">
        <v>298</v>
      </c>
      <c r="E74" s="43">
        <v>336.52</v>
      </c>
      <c r="F74" s="197">
        <v>44414</v>
      </c>
      <c r="G74" s="184"/>
      <c r="H74" s="179"/>
      <c r="I74" s="184"/>
      <c r="J74" s="184"/>
      <c r="K74" s="179"/>
      <c r="L74" s="179"/>
      <c r="M74" s="183"/>
      <c r="N74" s="100"/>
      <c r="O74" s="55"/>
      <c r="P74" s="41"/>
      <c r="Q74" s="41"/>
      <c r="R74" s="41">
        <f>219272.88</f>
        <v>219272.88</v>
      </c>
      <c r="S74" s="41"/>
      <c r="T74" s="41"/>
      <c r="U74" s="41"/>
      <c r="V74" s="99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</row>
    <row r="75" spans="1:214" s="42" customFormat="1" ht="24.95" customHeight="1">
      <c r="A75" s="53"/>
      <c r="B75" s="68"/>
      <c r="C75" s="178"/>
      <c r="D75" s="109" t="s">
        <v>299</v>
      </c>
      <c r="E75" s="43">
        <v>453.46</v>
      </c>
      <c r="F75" s="197">
        <v>44414</v>
      </c>
      <c r="G75" s="184"/>
      <c r="H75" s="179"/>
      <c r="I75" s="184"/>
      <c r="J75" s="184"/>
      <c r="K75" s="179"/>
      <c r="L75" s="179"/>
      <c r="M75" s="183"/>
      <c r="N75" s="100"/>
      <c r="O75" s="55"/>
      <c r="P75" s="41"/>
      <c r="Q75" s="41"/>
      <c r="R75" s="41">
        <f>R74-R73</f>
        <v>5043.929999999993</v>
      </c>
      <c r="S75" s="41">
        <f>R75-T71</f>
        <v>-2845.0750000000071</v>
      </c>
      <c r="T75" s="41"/>
      <c r="U75" s="41"/>
      <c r="V75" s="99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</row>
    <row r="76" spans="1:214" s="42" customFormat="1" ht="24.95" customHeight="1">
      <c r="A76" s="53"/>
      <c r="B76" s="68"/>
      <c r="C76" s="178"/>
      <c r="D76" s="109" t="s">
        <v>300</v>
      </c>
      <c r="E76" s="43">
        <v>310.86</v>
      </c>
      <c r="F76" s="197">
        <v>44414</v>
      </c>
      <c r="G76" s="184"/>
      <c r="H76" s="179"/>
      <c r="I76" s="184"/>
      <c r="J76" s="184"/>
      <c r="K76" s="179"/>
      <c r="L76" s="179"/>
      <c r="M76" s="183"/>
      <c r="N76" s="100"/>
      <c r="O76" s="55"/>
      <c r="P76" s="41"/>
      <c r="Q76" s="41"/>
      <c r="R76" s="41"/>
      <c r="S76" s="41"/>
      <c r="T76" s="41"/>
      <c r="U76" s="41"/>
      <c r="V76" s="99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</row>
    <row r="77" spans="1:214" s="42" customFormat="1" ht="24.95" customHeight="1">
      <c r="A77" s="53"/>
      <c r="B77" s="68"/>
      <c r="C77" s="178"/>
      <c r="D77" s="109" t="s">
        <v>301</v>
      </c>
      <c r="E77" s="43">
        <v>479.12</v>
      </c>
      <c r="F77" s="197">
        <v>44414</v>
      </c>
      <c r="G77" s="184"/>
      <c r="H77" s="179"/>
      <c r="I77" s="184"/>
      <c r="J77" s="184"/>
      <c r="K77" s="179"/>
      <c r="L77" s="179"/>
      <c r="M77" s="183"/>
      <c r="N77" s="100"/>
      <c r="O77" s="55"/>
      <c r="P77" s="41"/>
      <c r="Q77" s="41">
        <f>O70-T70-V70</f>
        <v>12773.944999999871</v>
      </c>
      <c r="R77" s="41"/>
      <c r="S77" s="41"/>
      <c r="T77" s="41"/>
      <c r="U77" s="41"/>
      <c r="V77" s="99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</row>
    <row r="78" spans="1:214" s="42" customFormat="1" ht="24.95" customHeight="1">
      <c r="A78" s="53"/>
      <c r="B78" s="68"/>
      <c r="C78" s="178"/>
      <c r="D78" s="109" t="s">
        <v>302</v>
      </c>
      <c r="E78" s="43">
        <v>427.8</v>
      </c>
      <c r="F78" s="197">
        <v>44414</v>
      </c>
      <c r="G78" s="184"/>
      <c r="H78" s="179"/>
      <c r="I78" s="184"/>
      <c r="J78" s="184"/>
      <c r="K78" s="179"/>
      <c r="L78" s="179"/>
      <c r="M78" s="183"/>
      <c r="N78" s="100"/>
      <c r="O78" s="55"/>
      <c r="P78" s="41"/>
      <c r="Q78" s="41"/>
      <c r="R78" s="41"/>
      <c r="S78" s="41"/>
      <c r="T78" s="41"/>
      <c r="U78" s="41"/>
      <c r="V78" s="99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</row>
    <row r="79" spans="1:214" s="42" customFormat="1" ht="24.95" customHeight="1">
      <c r="A79" s="53"/>
      <c r="B79" s="68"/>
      <c r="C79" s="178"/>
      <c r="D79" s="109" t="s">
        <v>303</v>
      </c>
      <c r="E79" s="43">
        <v>453.46</v>
      </c>
      <c r="F79" s="197">
        <v>44414</v>
      </c>
      <c r="G79" s="184"/>
      <c r="H79" s="179"/>
      <c r="I79" s="184"/>
      <c r="J79" s="184"/>
      <c r="K79" s="179"/>
      <c r="L79" s="179"/>
      <c r="M79" s="183"/>
      <c r="N79" s="100"/>
      <c r="O79" s="55"/>
      <c r="P79" s="41"/>
      <c r="Q79" s="41"/>
      <c r="R79" s="41"/>
      <c r="S79" s="41"/>
      <c r="T79" s="41"/>
      <c r="U79" s="41"/>
      <c r="V79" s="99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</row>
    <row r="80" spans="1:214" s="42" customFormat="1" ht="24.95" customHeight="1">
      <c r="A80" s="53"/>
      <c r="B80" s="68"/>
      <c r="C80" s="178"/>
      <c r="D80" s="109" t="s">
        <v>304</v>
      </c>
      <c r="E80" s="43">
        <v>427.8</v>
      </c>
      <c r="F80" s="197">
        <v>44414</v>
      </c>
      <c r="G80" s="184"/>
      <c r="H80" s="179"/>
      <c r="I80" s="184"/>
      <c r="J80" s="184"/>
      <c r="K80" s="179"/>
      <c r="L80" s="179"/>
      <c r="M80" s="183"/>
      <c r="N80" s="100"/>
      <c r="O80" s="55"/>
      <c r="P80" s="41"/>
      <c r="Q80" s="41"/>
      <c r="R80" s="41"/>
      <c r="S80" s="41"/>
      <c r="T80" s="41"/>
      <c r="U80" s="41"/>
      <c r="V80" s="99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</row>
    <row r="81" spans="1:214" s="42" customFormat="1" ht="24.95" customHeight="1">
      <c r="A81" s="53"/>
      <c r="B81" s="68"/>
      <c r="C81" s="178"/>
      <c r="D81" s="109" t="s">
        <v>305</v>
      </c>
      <c r="E81" s="43">
        <v>504.78</v>
      </c>
      <c r="F81" s="197">
        <v>44414</v>
      </c>
      <c r="G81" s="184"/>
      <c r="H81" s="179"/>
      <c r="I81" s="184"/>
      <c r="J81" s="184"/>
      <c r="K81" s="179"/>
      <c r="L81" s="179"/>
      <c r="M81" s="183"/>
      <c r="N81" s="100"/>
      <c r="O81" s="55"/>
      <c r="P81" s="41"/>
      <c r="Q81" s="41"/>
      <c r="R81" s="41"/>
      <c r="S81" s="41"/>
      <c r="T81" s="41"/>
      <c r="U81" s="41"/>
      <c r="V81" s="99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</row>
    <row r="82" spans="1:214" s="42" customFormat="1" ht="24.95" customHeight="1">
      <c r="A82" s="53"/>
      <c r="B82" s="68"/>
      <c r="C82" s="178"/>
      <c r="D82" s="109" t="s">
        <v>306</v>
      </c>
      <c r="E82" s="43">
        <v>427.8</v>
      </c>
      <c r="F82" s="197">
        <v>44414</v>
      </c>
      <c r="G82" s="184"/>
      <c r="H82" s="179"/>
      <c r="I82" s="184"/>
      <c r="J82" s="184"/>
      <c r="K82" s="179"/>
      <c r="L82" s="179"/>
      <c r="M82" s="183"/>
      <c r="N82" s="100"/>
      <c r="O82" s="55"/>
      <c r="P82" s="41"/>
      <c r="Q82" s="41"/>
      <c r="R82" s="41"/>
      <c r="S82" s="41"/>
      <c r="T82" s="41"/>
      <c r="U82" s="41"/>
      <c r="V82" s="99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</row>
    <row r="83" spans="1:214" s="42" customFormat="1" ht="24.95" customHeight="1">
      <c r="A83" s="53"/>
      <c r="B83" s="68"/>
      <c r="C83" s="178"/>
      <c r="D83" s="109" t="s">
        <v>307</v>
      </c>
      <c r="E83" s="43">
        <v>427.8</v>
      </c>
      <c r="F83" s="197">
        <v>44414</v>
      </c>
      <c r="G83" s="184"/>
      <c r="H83" s="179"/>
      <c r="I83" s="184"/>
      <c r="J83" s="184"/>
      <c r="K83" s="179"/>
      <c r="L83" s="179"/>
      <c r="M83" s="183"/>
      <c r="N83" s="100"/>
      <c r="O83" s="55"/>
      <c r="P83" s="41"/>
      <c r="Q83" s="41"/>
      <c r="R83" s="41"/>
      <c r="S83" s="41"/>
      <c r="T83" s="41"/>
      <c r="U83" s="41"/>
      <c r="V83" s="99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</row>
    <row r="84" spans="1:214" s="42" customFormat="1" ht="20.100000000000001" customHeight="1">
      <c r="A84" s="195" t="s">
        <v>0</v>
      </c>
      <c r="B84" s="44">
        <f>SUM(B73:B83)</f>
        <v>6049.45</v>
      </c>
      <c r="C84" s="209"/>
      <c r="D84" s="195"/>
      <c r="E84" s="44">
        <f>SUM(E73:E83)</f>
        <v>4596.8600000000006</v>
      </c>
      <c r="F84" s="44"/>
      <c r="G84" s="185"/>
      <c r="H84" s="185"/>
      <c r="I84" s="185"/>
      <c r="J84" s="185"/>
      <c r="K84" s="179"/>
      <c r="L84" s="185"/>
      <c r="M84" s="185"/>
      <c r="N84" s="191"/>
      <c r="O84" s="192"/>
      <c r="P84" s="41"/>
      <c r="Q84" s="41"/>
      <c r="R84" s="41"/>
      <c r="S84" s="41"/>
      <c r="T84" s="41"/>
      <c r="U84" s="41"/>
      <c r="V84" s="99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</row>
    <row r="85" spans="1:214" s="42" customFormat="1" ht="20.100000000000001" customHeight="1">
      <c r="A85" s="53" t="s">
        <v>313</v>
      </c>
      <c r="B85" s="196">
        <v>6049.45</v>
      </c>
      <c r="C85" s="178">
        <v>39906</v>
      </c>
      <c r="D85" s="109" t="s">
        <v>297</v>
      </c>
      <c r="E85" s="43">
        <v>331.96</v>
      </c>
      <c r="F85" s="212">
        <v>44451</v>
      </c>
      <c r="G85" s="184"/>
      <c r="H85" s="179"/>
      <c r="I85" s="184"/>
      <c r="J85" s="184"/>
      <c r="K85" s="179"/>
      <c r="L85" s="179"/>
      <c r="M85" s="183"/>
      <c r="N85" s="100"/>
      <c r="O85" s="55"/>
      <c r="P85" s="41"/>
      <c r="Q85" s="41"/>
      <c r="R85" s="41"/>
      <c r="S85" s="41"/>
      <c r="T85" s="41"/>
      <c r="U85" s="41"/>
      <c r="V85" s="99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</row>
    <row r="86" spans="1:214" s="42" customFormat="1" ht="20.100000000000001" customHeight="1">
      <c r="A86" s="53"/>
      <c r="B86" s="68"/>
      <c r="C86" s="178"/>
      <c r="D86" s="109" t="s">
        <v>298</v>
      </c>
      <c r="E86" s="43">
        <v>463.62</v>
      </c>
      <c r="F86" s="212">
        <v>44451</v>
      </c>
      <c r="G86" s="184"/>
      <c r="H86" s="179"/>
      <c r="I86" s="184"/>
      <c r="J86" s="184"/>
      <c r="K86" s="179"/>
      <c r="L86" s="179"/>
      <c r="M86" s="183"/>
      <c r="N86" s="100"/>
      <c r="O86" s="55"/>
      <c r="P86" s="41"/>
      <c r="Q86" s="41"/>
      <c r="R86" s="41"/>
      <c r="S86" s="41"/>
      <c r="T86" s="41"/>
      <c r="U86" s="41"/>
      <c r="V86" s="99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</row>
    <row r="87" spans="1:214" s="42" customFormat="1" ht="20.100000000000001" customHeight="1">
      <c r="A87" s="53"/>
      <c r="B87" s="68"/>
      <c r="C87" s="178"/>
      <c r="D87" s="109" t="s">
        <v>299</v>
      </c>
      <c r="E87" s="43">
        <v>300.52999999999997</v>
      </c>
      <c r="F87" s="212">
        <v>44451</v>
      </c>
      <c r="G87" s="184"/>
      <c r="H87" s="179"/>
      <c r="I87" s="184"/>
      <c r="J87" s="184"/>
      <c r="K87" s="179"/>
      <c r="L87" s="179"/>
      <c r="M87" s="183"/>
      <c r="N87" s="100"/>
      <c r="O87" s="55"/>
      <c r="P87" s="41"/>
      <c r="Q87" s="41"/>
      <c r="R87" s="41"/>
      <c r="S87" s="41"/>
      <c r="T87" s="41"/>
      <c r="U87" s="41"/>
      <c r="V87" s="99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</row>
    <row r="88" spans="1:214" s="42" customFormat="1" ht="20.100000000000001" customHeight="1">
      <c r="A88" s="53"/>
      <c r="B88" s="68"/>
      <c r="C88" s="178"/>
      <c r="D88" s="109" t="s">
        <v>300</v>
      </c>
      <c r="E88" s="43">
        <v>437.96</v>
      </c>
      <c r="F88" s="212">
        <v>44451</v>
      </c>
      <c r="G88" s="184"/>
      <c r="H88" s="179"/>
      <c r="I88" s="184"/>
      <c r="J88" s="184"/>
      <c r="K88" s="179"/>
      <c r="L88" s="179"/>
      <c r="M88" s="183"/>
      <c r="N88" s="100"/>
      <c r="O88" s="55"/>
      <c r="P88" s="41"/>
      <c r="Q88" s="41"/>
      <c r="R88" s="41"/>
      <c r="S88" s="41"/>
      <c r="T88" s="41"/>
      <c r="U88" s="41"/>
      <c r="V88" s="99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</row>
    <row r="89" spans="1:214" s="42" customFormat="1" ht="20.100000000000001" customHeight="1">
      <c r="A89" s="53"/>
      <c r="B89" s="68"/>
      <c r="C89" s="178"/>
      <c r="D89" s="109" t="s">
        <v>301</v>
      </c>
      <c r="E89" s="43">
        <v>326.19</v>
      </c>
      <c r="F89" s="212">
        <v>44451</v>
      </c>
      <c r="G89" s="184"/>
      <c r="H89" s="179"/>
      <c r="I89" s="184"/>
      <c r="J89" s="184"/>
      <c r="K89" s="179"/>
      <c r="L89" s="179"/>
      <c r="M89" s="183"/>
      <c r="N89" s="100"/>
      <c r="O89" s="55"/>
      <c r="P89" s="41"/>
      <c r="Q89" s="41"/>
      <c r="R89" s="41"/>
      <c r="S89" s="41"/>
      <c r="T89" s="41"/>
      <c r="U89" s="41"/>
      <c r="V89" s="99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</row>
    <row r="90" spans="1:214" s="42" customFormat="1" ht="20.100000000000001" customHeight="1">
      <c r="A90" s="53"/>
      <c r="B90" s="68"/>
      <c r="C90" s="178"/>
      <c r="D90" s="109" t="s">
        <v>302</v>
      </c>
      <c r="E90" s="43">
        <v>412.3</v>
      </c>
      <c r="F90" s="212">
        <v>44451</v>
      </c>
      <c r="G90" s="184"/>
      <c r="H90" s="179"/>
      <c r="I90" s="184"/>
      <c r="J90" s="184"/>
      <c r="K90" s="179"/>
      <c r="L90" s="179"/>
      <c r="M90" s="183"/>
      <c r="N90" s="100"/>
      <c r="O90" s="55"/>
      <c r="P90" s="41"/>
      <c r="Q90" s="41"/>
      <c r="R90" s="41"/>
      <c r="S90" s="41"/>
      <c r="T90" s="41"/>
      <c r="U90" s="41"/>
      <c r="V90" s="99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</row>
    <row r="91" spans="1:214" s="42" customFormat="1" ht="20.100000000000001" customHeight="1">
      <c r="A91" s="53"/>
      <c r="B91" s="68"/>
      <c r="C91" s="178"/>
      <c r="D91" s="109" t="s">
        <v>303</v>
      </c>
      <c r="E91" s="43">
        <v>437.96</v>
      </c>
      <c r="F91" s="212">
        <v>44451</v>
      </c>
      <c r="G91" s="184"/>
      <c r="H91" s="179"/>
      <c r="I91" s="184"/>
      <c r="J91" s="184"/>
      <c r="K91" s="179"/>
      <c r="L91" s="179"/>
      <c r="M91" s="183"/>
      <c r="N91" s="100"/>
      <c r="O91" s="55"/>
      <c r="P91" s="41"/>
      <c r="Q91" s="41"/>
      <c r="R91" s="41"/>
      <c r="S91" s="41"/>
      <c r="T91" s="41"/>
      <c r="U91" s="41"/>
      <c r="V91" s="99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</row>
    <row r="92" spans="1:214" s="42" customFormat="1" ht="20.100000000000001" customHeight="1">
      <c r="A92" s="53"/>
      <c r="B92" s="68"/>
      <c r="C92" s="178"/>
      <c r="D92" s="109" t="s">
        <v>304</v>
      </c>
      <c r="E92" s="43">
        <v>274.87</v>
      </c>
      <c r="F92" s="212">
        <v>44451</v>
      </c>
      <c r="G92" s="184"/>
      <c r="H92" s="179"/>
      <c r="I92" s="184"/>
      <c r="J92" s="184"/>
      <c r="K92" s="179"/>
      <c r="L92" s="179"/>
      <c r="M92" s="183"/>
      <c r="N92" s="100"/>
      <c r="O92" s="55"/>
      <c r="P92" s="41"/>
      <c r="Q92" s="41"/>
      <c r="R92" s="41"/>
      <c r="S92" s="41"/>
      <c r="T92" s="41"/>
      <c r="U92" s="41"/>
      <c r="V92" s="99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</row>
    <row r="93" spans="1:214" s="42" customFormat="1" ht="20.100000000000001" customHeight="1">
      <c r="A93" s="53"/>
      <c r="B93" s="68"/>
      <c r="C93" s="178"/>
      <c r="D93" s="109" t="s">
        <v>305</v>
      </c>
      <c r="E93" s="43">
        <v>351.85</v>
      </c>
      <c r="F93" s="212">
        <v>44451</v>
      </c>
      <c r="G93" s="184"/>
      <c r="H93" s="179"/>
      <c r="I93" s="184"/>
      <c r="J93" s="184"/>
      <c r="K93" s="179"/>
      <c r="L93" s="179"/>
      <c r="M93" s="183"/>
      <c r="N93" s="100"/>
      <c r="O93" s="55"/>
      <c r="P93" s="41"/>
      <c r="Q93" s="41"/>
      <c r="R93" s="41"/>
      <c r="S93" s="41"/>
      <c r="T93" s="41"/>
      <c r="U93" s="41"/>
      <c r="V93" s="99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</row>
    <row r="94" spans="1:214" s="42" customFormat="1" ht="20.100000000000001" customHeight="1">
      <c r="A94" s="53"/>
      <c r="B94" s="68"/>
      <c r="C94" s="178"/>
      <c r="D94" s="109" t="s">
        <v>306</v>
      </c>
      <c r="E94" s="43">
        <v>274.87</v>
      </c>
      <c r="F94" s="212">
        <v>44451</v>
      </c>
      <c r="G94" s="184"/>
      <c r="H94" s="179"/>
      <c r="I94" s="184"/>
      <c r="J94" s="184"/>
      <c r="K94" s="179"/>
      <c r="L94" s="179"/>
      <c r="M94" s="183"/>
      <c r="N94" s="100"/>
      <c r="O94" s="55"/>
      <c r="P94" s="41"/>
      <c r="Q94" s="41"/>
      <c r="R94" s="41"/>
      <c r="S94" s="41"/>
      <c r="T94" s="41"/>
      <c r="U94" s="41"/>
      <c r="V94" s="99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</row>
    <row r="95" spans="1:214" s="42" customFormat="1" ht="20.100000000000001" customHeight="1">
      <c r="A95" s="53"/>
      <c r="B95" s="68"/>
      <c r="C95" s="178"/>
      <c r="D95" s="109" t="s">
        <v>307</v>
      </c>
      <c r="E95" s="43">
        <v>274.87</v>
      </c>
      <c r="F95" s="212">
        <v>44451</v>
      </c>
      <c r="G95" s="184"/>
      <c r="H95" s="179"/>
      <c r="I95" s="184"/>
      <c r="J95" s="184"/>
      <c r="K95" s="179"/>
      <c r="L95" s="179"/>
      <c r="M95" s="183"/>
      <c r="N95" s="100"/>
      <c r="O95" s="55"/>
      <c r="P95" s="41"/>
      <c r="Q95" s="41"/>
      <c r="R95" s="41"/>
      <c r="S95" s="41"/>
      <c r="T95" s="41"/>
      <c r="U95" s="41"/>
      <c r="V95" s="99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</row>
    <row r="96" spans="1:214" s="42" customFormat="1" ht="20.100000000000001" customHeight="1">
      <c r="A96" s="195" t="s">
        <v>0</v>
      </c>
      <c r="B96" s="44">
        <f>SUM(B85:B95)</f>
        <v>6049.45</v>
      </c>
      <c r="C96" s="209"/>
      <c r="D96" s="195"/>
      <c r="E96" s="44">
        <f>SUM(E85:E95)</f>
        <v>3886.9799999999996</v>
      </c>
      <c r="F96" s="213"/>
      <c r="G96" s="186"/>
      <c r="H96" s="186"/>
      <c r="I96" s="186"/>
      <c r="J96" s="186"/>
      <c r="K96" s="179"/>
      <c r="L96" s="186"/>
      <c r="M96" s="185"/>
      <c r="N96" s="191"/>
      <c r="O96" s="192"/>
      <c r="P96" s="41"/>
      <c r="Q96" s="41"/>
      <c r="R96" s="41"/>
      <c r="S96" s="41"/>
      <c r="T96" s="41"/>
      <c r="U96" s="41"/>
      <c r="V96" s="99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</row>
    <row r="97" spans="1:214" s="42" customFormat="1" ht="20.100000000000001" customHeight="1">
      <c r="A97" s="53" t="s">
        <v>322</v>
      </c>
      <c r="B97" s="196">
        <v>6049.45</v>
      </c>
      <c r="C97" s="178">
        <v>39938</v>
      </c>
      <c r="D97" s="109" t="s">
        <v>297</v>
      </c>
      <c r="E97" s="43">
        <v>347.46</v>
      </c>
      <c r="F97" s="212" t="s">
        <v>443</v>
      </c>
      <c r="G97" s="184"/>
      <c r="H97" s="179"/>
      <c r="I97" s="184"/>
      <c r="J97" s="184"/>
      <c r="K97" s="179"/>
      <c r="L97" s="179"/>
      <c r="M97" s="183"/>
      <c r="N97" s="100"/>
      <c r="O97" s="55"/>
      <c r="P97" s="41"/>
      <c r="Q97" s="41"/>
      <c r="R97" s="41"/>
      <c r="S97" s="41"/>
      <c r="T97" s="41"/>
      <c r="U97" s="41"/>
      <c r="V97" s="99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</row>
    <row r="98" spans="1:214" s="42" customFormat="1" ht="20.100000000000001" customHeight="1">
      <c r="A98" s="53"/>
      <c r="B98" s="68"/>
      <c r="C98" s="178"/>
      <c r="D98" s="109" t="s">
        <v>298</v>
      </c>
      <c r="E98" s="43">
        <v>479.12</v>
      </c>
      <c r="F98" s="212" t="s">
        <v>443</v>
      </c>
      <c r="G98" s="184"/>
      <c r="H98" s="179"/>
      <c r="I98" s="184"/>
      <c r="J98" s="184"/>
      <c r="K98" s="179"/>
      <c r="L98" s="179"/>
      <c r="M98" s="183"/>
      <c r="N98" s="100"/>
      <c r="O98" s="55"/>
      <c r="P98" s="41"/>
      <c r="Q98" s="41"/>
      <c r="R98" s="41"/>
      <c r="S98" s="41"/>
      <c r="T98" s="41"/>
      <c r="U98" s="41"/>
      <c r="V98" s="99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</row>
    <row r="99" spans="1:214" s="42" customFormat="1" ht="20.100000000000001" customHeight="1">
      <c r="A99" s="53"/>
      <c r="B99" s="68"/>
      <c r="C99" s="178"/>
      <c r="D99" s="109" t="s">
        <v>299</v>
      </c>
      <c r="E99" s="43">
        <v>453.46</v>
      </c>
      <c r="F99" s="212" t="s">
        <v>443</v>
      </c>
      <c r="G99" s="184"/>
      <c r="H99" s="179"/>
      <c r="I99" s="184"/>
      <c r="J99" s="184"/>
      <c r="K99" s="179"/>
      <c r="L99" s="179"/>
      <c r="M99" s="183"/>
      <c r="N99" s="100"/>
      <c r="O99" s="55"/>
      <c r="P99" s="41"/>
      <c r="Q99" s="41"/>
      <c r="R99" s="41"/>
      <c r="S99" s="41"/>
      <c r="T99" s="41"/>
      <c r="U99" s="41"/>
      <c r="V99" s="99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</row>
    <row r="100" spans="1:214" s="42" customFormat="1" ht="20.100000000000001" customHeight="1">
      <c r="A100" s="53"/>
      <c r="B100" s="68"/>
      <c r="C100" s="178"/>
      <c r="D100" s="109" t="s">
        <v>300</v>
      </c>
      <c r="E100" s="43">
        <v>453.46</v>
      </c>
      <c r="F100" s="212" t="s">
        <v>443</v>
      </c>
      <c r="G100" s="184"/>
      <c r="H100" s="179"/>
      <c r="I100" s="184"/>
      <c r="J100" s="184"/>
      <c r="K100" s="179"/>
      <c r="L100" s="179"/>
      <c r="M100" s="183"/>
      <c r="N100" s="100"/>
      <c r="O100" s="55"/>
      <c r="P100" s="41"/>
      <c r="Q100" s="41"/>
      <c r="R100" s="41"/>
      <c r="S100" s="41"/>
      <c r="T100" s="41"/>
      <c r="U100" s="41"/>
      <c r="V100" s="99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</row>
    <row r="101" spans="1:214" s="42" customFormat="1" ht="20.100000000000001" customHeight="1">
      <c r="A101" s="53"/>
      <c r="B101" s="68"/>
      <c r="C101" s="178"/>
      <c r="D101" s="109" t="s">
        <v>301</v>
      </c>
      <c r="E101" s="43">
        <v>479.12</v>
      </c>
      <c r="F101" s="212" t="s">
        <v>443</v>
      </c>
      <c r="G101" s="184"/>
      <c r="H101" s="179"/>
      <c r="I101" s="184"/>
      <c r="J101" s="184"/>
      <c r="K101" s="179"/>
      <c r="L101" s="179"/>
      <c r="M101" s="183"/>
      <c r="N101" s="100"/>
      <c r="O101" s="55"/>
      <c r="P101" s="41"/>
      <c r="Q101" s="41"/>
      <c r="R101" s="41"/>
      <c r="S101" s="41"/>
      <c r="T101" s="41"/>
      <c r="U101" s="41"/>
      <c r="V101" s="99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</row>
    <row r="102" spans="1:214" s="42" customFormat="1" ht="20.100000000000001" customHeight="1">
      <c r="A102" s="53"/>
      <c r="B102" s="68"/>
      <c r="C102" s="178"/>
      <c r="D102" s="109" t="s">
        <v>302</v>
      </c>
      <c r="E102" s="43">
        <v>427.8</v>
      </c>
      <c r="F102" s="212" t="s">
        <v>443</v>
      </c>
      <c r="G102" s="184"/>
      <c r="H102" s="179"/>
      <c r="I102" s="184"/>
      <c r="J102" s="184"/>
      <c r="K102" s="179"/>
      <c r="L102" s="179"/>
      <c r="M102" s="183"/>
      <c r="N102" s="100"/>
      <c r="O102" s="55"/>
      <c r="P102" s="41"/>
      <c r="Q102" s="41"/>
      <c r="R102" s="41"/>
      <c r="S102" s="41"/>
      <c r="T102" s="41"/>
      <c r="U102" s="41"/>
      <c r="V102" s="99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</row>
    <row r="103" spans="1:214" s="42" customFormat="1" ht="20.100000000000001" customHeight="1">
      <c r="A103" s="53"/>
      <c r="B103" s="68"/>
      <c r="C103" s="178"/>
      <c r="D103" s="109" t="s">
        <v>303</v>
      </c>
      <c r="E103" s="43">
        <v>453.46</v>
      </c>
      <c r="F103" s="212" t="s">
        <v>443</v>
      </c>
      <c r="G103" s="184"/>
      <c r="H103" s="179"/>
      <c r="I103" s="184"/>
      <c r="J103" s="184"/>
      <c r="K103" s="179"/>
      <c r="L103" s="179"/>
      <c r="M103" s="183"/>
      <c r="N103" s="100"/>
      <c r="O103" s="55"/>
      <c r="P103" s="41"/>
      <c r="Q103" s="41"/>
      <c r="R103" s="41"/>
      <c r="S103" s="41"/>
      <c r="T103" s="41"/>
      <c r="U103" s="41"/>
      <c r="V103" s="99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</row>
    <row r="104" spans="1:214" s="42" customFormat="1" ht="20.100000000000001" customHeight="1">
      <c r="A104" s="53"/>
      <c r="B104" s="68"/>
      <c r="C104" s="178"/>
      <c r="D104" s="109" t="s">
        <v>304</v>
      </c>
      <c r="E104" s="43">
        <v>427.8</v>
      </c>
      <c r="F104" s="212" t="s">
        <v>443</v>
      </c>
      <c r="G104" s="184"/>
      <c r="H104" s="179"/>
      <c r="I104" s="184"/>
      <c r="J104" s="184"/>
      <c r="K104" s="179"/>
      <c r="L104" s="179"/>
      <c r="M104" s="183"/>
      <c r="N104" s="100"/>
      <c r="O104" s="55"/>
      <c r="P104" s="41"/>
      <c r="Q104" s="41"/>
      <c r="R104" s="41"/>
      <c r="S104" s="41"/>
      <c r="T104" s="41"/>
      <c r="U104" s="41"/>
      <c r="V104" s="99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</row>
    <row r="105" spans="1:214" s="42" customFormat="1" ht="20.100000000000001" customHeight="1">
      <c r="A105" s="53"/>
      <c r="B105" s="68"/>
      <c r="C105" s="178"/>
      <c r="D105" s="109" t="s">
        <v>305</v>
      </c>
      <c r="E105" s="43">
        <v>504.78</v>
      </c>
      <c r="F105" s="212" t="s">
        <v>443</v>
      </c>
      <c r="G105" s="184"/>
      <c r="H105" s="179"/>
      <c r="I105" s="184"/>
      <c r="J105" s="184"/>
      <c r="K105" s="179"/>
      <c r="L105" s="179"/>
      <c r="M105" s="183"/>
      <c r="N105" s="100"/>
      <c r="O105" s="55"/>
      <c r="P105" s="41"/>
      <c r="Q105" s="41"/>
      <c r="R105" s="41"/>
      <c r="S105" s="41"/>
      <c r="T105" s="41"/>
      <c r="U105" s="41"/>
      <c r="V105" s="99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</row>
    <row r="106" spans="1:214" s="42" customFormat="1" ht="20.100000000000001" customHeight="1">
      <c r="A106" s="53"/>
      <c r="B106" s="68"/>
      <c r="C106" s="178"/>
      <c r="D106" s="109" t="s">
        <v>306</v>
      </c>
      <c r="E106" s="43">
        <v>427.8</v>
      </c>
      <c r="F106" s="212" t="s">
        <v>443</v>
      </c>
      <c r="G106" s="184"/>
      <c r="H106" s="179"/>
      <c r="I106" s="184"/>
      <c r="J106" s="184"/>
      <c r="K106" s="179"/>
      <c r="L106" s="179"/>
      <c r="M106" s="183"/>
      <c r="N106" s="100"/>
      <c r="O106" s="55"/>
      <c r="P106" s="41"/>
      <c r="Q106" s="41"/>
      <c r="R106" s="41"/>
      <c r="S106" s="41"/>
      <c r="T106" s="41"/>
      <c r="U106" s="41"/>
      <c r="V106" s="99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</row>
    <row r="107" spans="1:214" s="42" customFormat="1" ht="20.100000000000001" customHeight="1">
      <c r="A107" s="53"/>
      <c r="B107" s="68"/>
      <c r="C107" s="178"/>
      <c r="D107" s="109" t="s">
        <v>307</v>
      </c>
      <c r="E107" s="43">
        <v>427.8</v>
      </c>
      <c r="F107" s="212" t="s">
        <v>443</v>
      </c>
      <c r="G107" s="184"/>
      <c r="H107" s="179"/>
      <c r="I107" s="184"/>
      <c r="J107" s="184"/>
      <c r="K107" s="179"/>
      <c r="L107" s="179"/>
      <c r="M107" s="183"/>
      <c r="N107" s="100"/>
      <c r="O107" s="55"/>
      <c r="P107" s="41"/>
      <c r="Q107" s="41"/>
      <c r="R107" s="41"/>
      <c r="S107" s="41"/>
      <c r="T107" s="41"/>
      <c r="U107" s="41"/>
      <c r="V107" s="99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</row>
    <row r="108" spans="1:214" s="42" customFormat="1" ht="20.100000000000001" customHeight="1">
      <c r="A108" s="195" t="s">
        <v>0</v>
      </c>
      <c r="B108" s="44">
        <f>SUM(B97:B107)</f>
        <v>6049.45</v>
      </c>
      <c r="C108" s="209"/>
      <c r="D108" s="195"/>
      <c r="E108" s="44">
        <f>SUM(E97:E107)</f>
        <v>4882.0600000000004</v>
      </c>
      <c r="F108" s="213"/>
      <c r="G108" s="186"/>
      <c r="H108" s="186"/>
      <c r="I108" s="186"/>
      <c r="J108" s="186"/>
      <c r="K108" s="179"/>
      <c r="L108" s="185"/>
      <c r="M108" s="185"/>
      <c r="N108" s="191"/>
      <c r="O108" s="192"/>
      <c r="P108" s="41"/>
      <c r="Q108" s="41"/>
      <c r="R108" s="41"/>
      <c r="S108" s="41"/>
      <c r="T108" s="41"/>
      <c r="U108" s="41"/>
      <c r="V108" s="99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</row>
    <row r="109" spans="1:214" s="56" customFormat="1" ht="20.100000000000001" customHeight="1">
      <c r="A109" s="53" t="s">
        <v>335</v>
      </c>
      <c r="B109" s="214">
        <v>6049.45</v>
      </c>
      <c r="C109" s="177">
        <v>39878</v>
      </c>
      <c r="D109" s="109" t="s">
        <v>297</v>
      </c>
      <c r="E109" s="43">
        <v>347.46</v>
      </c>
      <c r="F109" s="212" t="s">
        <v>444</v>
      </c>
      <c r="G109" s="184"/>
      <c r="H109" s="179"/>
      <c r="I109" s="184"/>
      <c r="J109" s="184"/>
      <c r="K109" s="179"/>
      <c r="L109" s="179"/>
      <c r="M109" s="183"/>
      <c r="N109" s="191"/>
      <c r="O109" s="192"/>
      <c r="P109" s="55"/>
      <c r="Q109" s="55"/>
      <c r="R109" s="55"/>
      <c r="S109" s="55"/>
      <c r="T109" s="55"/>
      <c r="U109" s="55"/>
      <c r="V109" s="100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</row>
    <row r="110" spans="1:214" s="56" customFormat="1" ht="20.100000000000001" customHeight="1">
      <c r="A110" s="54"/>
      <c r="B110" s="69"/>
      <c r="C110" s="177"/>
      <c r="D110" s="109" t="s">
        <v>298</v>
      </c>
      <c r="E110" s="43">
        <v>479.12</v>
      </c>
      <c r="F110" s="212" t="s">
        <v>444</v>
      </c>
      <c r="G110" s="184"/>
      <c r="H110" s="179"/>
      <c r="I110" s="184"/>
      <c r="J110" s="184"/>
      <c r="K110" s="179"/>
      <c r="L110" s="179"/>
      <c r="M110" s="183"/>
      <c r="N110" s="191"/>
      <c r="O110" s="192"/>
      <c r="P110" s="55"/>
      <c r="Q110" s="55"/>
      <c r="R110" s="55"/>
      <c r="S110" s="55"/>
      <c r="T110" s="55"/>
      <c r="U110" s="55"/>
      <c r="V110" s="100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</row>
    <row r="111" spans="1:214" s="56" customFormat="1" ht="20.100000000000001" customHeight="1">
      <c r="A111" s="54"/>
      <c r="B111" s="69"/>
      <c r="C111" s="177"/>
      <c r="D111" s="109" t="s">
        <v>299</v>
      </c>
      <c r="E111" s="43">
        <v>453.46</v>
      </c>
      <c r="F111" s="212" t="s">
        <v>444</v>
      </c>
      <c r="G111" s="184"/>
      <c r="H111" s="179"/>
      <c r="I111" s="184"/>
      <c r="J111" s="184"/>
      <c r="K111" s="179"/>
      <c r="L111" s="179"/>
      <c r="M111" s="183"/>
      <c r="N111" s="191"/>
      <c r="O111" s="192"/>
      <c r="P111" s="55"/>
      <c r="Q111" s="55"/>
      <c r="R111" s="55"/>
      <c r="S111" s="55"/>
      <c r="T111" s="55"/>
      <c r="U111" s="55"/>
      <c r="V111" s="100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</row>
    <row r="112" spans="1:214" s="56" customFormat="1" ht="20.100000000000001" customHeight="1">
      <c r="A112" s="54"/>
      <c r="B112" s="69"/>
      <c r="C112" s="177"/>
      <c r="D112" s="109" t="s">
        <v>300</v>
      </c>
      <c r="E112" s="43">
        <v>453.46</v>
      </c>
      <c r="F112" s="212" t="s">
        <v>444</v>
      </c>
      <c r="G112" s="184"/>
      <c r="H112" s="179"/>
      <c r="I112" s="184"/>
      <c r="J112" s="184"/>
      <c r="K112" s="179"/>
      <c r="L112" s="179"/>
      <c r="M112" s="183"/>
      <c r="N112" s="191"/>
      <c r="O112" s="192"/>
      <c r="P112" s="55"/>
      <c r="Q112" s="55"/>
      <c r="R112" s="55"/>
      <c r="S112" s="55"/>
      <c r="T112" s="55"/>
      <c r="U112" s="55"/>
      <c r="V112" s="100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55"/>
      <c r="FI112" s="55"/>
      <c r="FJ112" s="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</row>
    <row r="113" spans="1:214" s="56" customFormat="1" ht="20.100000000000001" customHeight="1">
      <c r="A113" s="54"/>
      <c r="B113" s="69"/>
      <c r="C113" s="177"/>
      <c r="D113" s="109" t="s">
        <v>301</v>
      </c>
      <c r="E113" s="43">
        <v>479.12</v>
      </c>
      <c r="F113" s="212" t="s">
        <v>444</v>
      </c>
      <c r="G113" s="184"/>
      <c r="H113" s="179"/>
      <c r="I113" s="184"/>
      <c r="J113" s="184"/>
      <c r="K113" s="179"/>
      <c r="L113" s="179"/>
      <c r="M113" s="183"/>
      <c r="N113" s="191"/>
      <c r="O113" s="192"/>
      <c r="P113" s="55"/>
      <c r="Q113" s="55"/>
      <c r="R113" s="55"/>
      <c r="S113" s="55"/>
      <c r="T113" s="55"/>
      <c r="U113" s="55"/>
      <c r="V113" s="100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</row>
    <row r="114" spans="1:214" s="56" customFormat="1" ht="20.100000000000001" customHeight="1">
      <c r="A114" s="54"/>
      <c r="B114" s="69"/>
      <c r="C114" s="177"/>
      <c r="D114" s="109" t="s">
        <v>302</v>
      </c>
      <c r="E114" s="43">
        <v>427.8</v>
      </c>
      <c r="F114" s="212" t="s">
        <v>444</v>
      </c>
      <c r="G114" s="184"/>
      <c r="H114" s="179"/>
      <c r="I114" s="184"/>
      <c r="J114" s="184"/>
      <c r="K114" s="179"/>
      <c r="L114" s="179"/>
      <c r="M114" s="183"/>
      <c r="N114" s="191"/>
      <c r="O114" s="192"/>
      <c r="P114" s="55"/>
      <c r="Q114" s="55"/>
      <c r="R114" s="55"/>
      <c r="S114" s="55"/>
      <c r="T114" s="55"/>
      <c r="U114" s="55"/>
      <c r="V114" s="100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</row>
    <row r="115" spans="1:214" s="56" customFormat="1" ht="20.100000000000001" customHeight="1">
      <c r="A115" s="54"/>
      <c r="B115" s="69"/>
      <c r="C115" s="177"/>
      <c r="D115" s="109" t="s">
        <v>303</v>
      </c>
      <c r="E115" s="43">
        <v>453.46</v>
      </c>
      <c r="F115" s="212" t="s">
        <v>444</v>
      </c>
      <c r="G115" s="184"/>
      <c r="H115" s="179"/>
      <c r="I115" s="184"/>
      <c r="J115" s="184"/>
      <c r="K115" s="179"/>
      <c r="L115" s="179"/>
      <c r="M115" s="183"/>
      <c r="N115" s="191"/>
      <c r="O115" s="192"/>
      <c r="P115" s="55"/>
      <c r="Q115" s="55"/>
      <c r="R115" s="55"/>
      <c r="S115" s="55"/>
      <c r="T115" s="55"/>
      <c r="U115" s="55"/>
      <c r="V115" s="100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</row>
    <row r="116" spans="1:214" s="56" customFormat="1" ht="20.100000000000001" customHeight="1">
      <c r="A116" s="54"/>
      <c r="B116" s="69"/>
      <c r="C116" s="177"/>
      <c r="D116" s="109" t="s">
        <v>304</v>
      </c>
      <c r="E116" s="43">
        <v>427.8</v>
      </c>
      <c r="F116" s="212" t="s">
        <v>444</v>
      </c>
      <c r="G116" s="184"/>
      <c r="H116" s="179"/>
      <c r="I116" s="184"/>
      <c r="J116" s="184"/>
      <c r="K116" s="179"/>
      <c r="L116" s="179"/>
      <c r="M116" s="183"/>
      <c r="N116" s="191"/>
      <c r="O116" s="192"/>
      <c r="P116" s="55"/>
      <c r="Q116" s="55"/>
      <c r="R116" s="55"/>
      <c r="S116" s="55"/>
      <c r="T116" s="55"/>
      <c r="U116" s="55"/>
      <c r="V116" s="100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</row>
    <row r="117" spans="1:214" s="56" customFormat="1" ht="20.100000000000001" customHeight="1">
      <c r="A117" s="54"/>
      <c r="B117" s="69"/>
      <c r="C117" s="177"/>
      <c r="D117" s="109" t="s">
        <v>305</v>
      </c>
      <c r="E117" s="43">
        <v>504.78</v>
      </c>
      <c r="F117" s="212" t="s">
        <v>444</v>
      </c>
      <c r="G117" s="184"/>
      <c r="H117" s="179"/>
      <c r="I117" s="184"/>
      <c r="J117" s="184"/>
      <c r="K117" s="179"/>
      <c r="L117" s="179"/>
      <c r="M117" s="183"/>
      <c r="N117" s="191"/>
      <c r="O117" s="192"/>
      <c r="P117" s="55"/>
      <c r="Q117" s="55"/>
      <c r="R117" s="55"/>
      <c r="S117" s="55"/>
      <c r="T117" s="55"/>
      <c r="U117" s="55"/>
      <c r="V117" s="100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</row>
    <row r="118" spans="1:214" s="56" customFormat="1" ht="20.100000000000001" customHeight="1">
      <c r="A118" s="54"/>
      <c r="B118" s="69"/>
      <c r="C118" s="177"/>
      <c r="D118" s="109" t="s">
        <v>306</v>
      </c>
      <c r="E118" s="43">
        <v>427.8</v>
      </c>
      <c r="F118" s="212" t="s">
        <v>444</v>
      </c>
      <c r="G118" s="184"/>
      <c r="H118" s="179"/>
      <c r="I118" s="184"/>
      <c r="J118" s="184"/>
      <c r="K118" s="179"/>
      <c r="L118" s="179"/>
      <c r="M118" s="183"/>
      <c r="N118" s="191"/>
      <c r="O118" s="192"/>
      <c r="P118" s="55"/>
      <c r="Q118" s="55"/>
      <c r="R118" s="55"/>
      <c r="S118" s="55"/>
      <c r="T118" s="55"/>
      <c r="U118" s="55"/>
      <c r="V118" s="100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</row>
    <row r="119" spans="1:214" s="56" customFormat="1" ht="20.100000000000001" customHeight="1">
      <c r="A119" s="54"/>
      <c r="B119" s="69"/>
      <c r="C119" s="177"/>
      <c r="D119" s="109" t="s">
        <v>307</v>
      </c>
      <c r="E119" s="43">
        <v>427.8</v>
      </c>
      <c r="F119" s="212" t="s">
        <v>444</v>
      </c>
      <c r="G119" s="184"/>
      <c r="H119" s="179"/>
      <c r="I119" s="184"/>
      <c r="J119" s="184"/>
      <c r="K119" s="179"/>
      <c r="L119" s="179"/>
      <c r="M119" s="183"/>
      <c r="N119" s="191"/>
      <c r="O119" s="192"/>
      <c r="P119" s="55"/>
      <c r="Q119" s="55"/>
      <c r="R119" s="55"/>
      <c r="S119" s="55"/>
      <c r="T119" s="55"/>
      <c r="U119" s="55"/>
      <c r="V119" s="100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</row>
    <row r="120" spans="1:214" s="56" customFormat="1" ht="20.100000000000001" customHeight="1">
      <c r="A120" s="195" t="s">
        <v>0</v>
      </c>
      <c r="B120" s="44">
        <f>SUM(B109:B119)</f>
        <v>6049.45</v>
      </c>
      <c r="C120" s="209"/>
      <c r="D120" s="195"/>
      <c r="E120" s="44">
        <f>SUM(E109:E119)</f>
        <v>4882.0600000000004</v>
      </c>
      <c r="F120" s="213"/>
      <c r="G120" s="186"/>
      <c r="H120" s="186"/>
      <c r="I120" s="186"/>
      <c r="J120" s="186"/>
      <c r="K120" s="179"/>
      <c r="L120" s="185"/>
      <c r="M120" s="185"/>
      <c r="N120" s="193"/>
      <c r="O120" s="185"/>
      <c r="P120" s="55"/>
      <c r="Q120" s="55"/>
      <c r="R120" s="55"/>
      <c r="S120" s="55"/>
      <c r="T120" s="55"/>
      <c r="U120" s="55"/>
      <c r="V120" s="100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</row>
    <row r="121" spans="1:214" s="56" customFormat="1" ht="20.100000000000001" customHeight="1">
      <c r="A121" s="53" t="s">
        <v>156</v>
      </c>
      <c r="B121" s="214">
        <v>6049.45</v>
      </c>
      <c r="C121" s="177">
        <v>39968</v>
      </c>
      <c r="D121" s="109" t="s">
        <v>297</v>
      </c>
      <c r="E121" s="43">
        <v>347.46</v>
      </c>
      <c r="F121" s="212" t="s">
        <v>445</v>
      </c>
      <c r="G121" s="184"/>
      <c r="H121" s="179"/>
      <c r="I121" s="184"/>
      <c r="J121" s="184"/>
      <c r="K121" s="179"/>
      <c r="L121" s="179"/>
      <c r="M121" s="185"/>
      <c r="N121" s="191"/>
      <c r="O121" s="192"/>
      <c r="P121" s="55"/>
      <c r="Q121" s="55"/>
      <c r="R121" s="55"/>
      <c r="S121" s="55"/>
      <c r="T121" s="55"/>
      <c r="U121" s="55"/>
      <c r="V121" s="100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</row>
    <row r="122" spans="1:214" s="56" customFormat="1" ht="20.100000000000001" customHeight="1">
      <c r="A122" s="54"/>
      <c r="B122" s="69"/>
      <c r="C122" s="177"/>
      <c r="D122" s="109" t="s">
        <v>298</v>
      </c>
      <c r="E122" s="43">
        <v>479.12</v>
      </c>
      <c r="F122" s="212" t="s">
        <v>445</v>
      </c>
      <c r="G122" s="184"/>
      <c r="H122" s="179"/>
      <c r="I122" s="184"/>
      <c r="J122" s="184"/>
      <c r="K122" s="179"/>
      <c r="L122" s="179"/>
      <c r="M122" s="185"/>
      <c r="N122" s="191"/>
      <c r="O122" s="192"/>
      <c r="P122" s="55"/>
      <c r="Q122" s="55"/>
      <c r="R122" s="55"/>
      <c r="S122" s="55"/>
      <c r="T122" s="55"/>
      <c r="U122" s="55"/>
      <c r="V122" s="100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</row>
    <row r="123" spans="1:214" s="56" customFormat="1" ht="20.100000000000001" customHeight="1">
      <c r="A123" s="54"/>
      <c r="B123" s="69"/>
      <c r="C123" s="177"/>
      <c r="D123" s="109" t="s">
        <v>299</v>
      </c>
      <c r="E123" s="43">
        <v>453.46</v>
      </c>
      <c r="F123" s="212" t="s">
        <v>445</v>
      </c>
      <c r="G123" s="184"/>
      <c r="H123" s="179"/>
      <c r="I123" s="184"/>
      <c r="J123" s="184"/>
      <c r="K123" s="179"/>
      <c r="L123" s="179"/>
      <c r="M123" s="185"/>
      <c r="N123" s="191"/>
      <c r="O123" s="192"/>
      <c r="P123" s="55"/>
      <c r="Q123" s="55"/>
      <c r="R123" s="55"/>
      <c r="S123" s="55"/>
      <c r="T123" s="55"/>
      <c r="U123" s="55"/>
      <c r="V123" s="100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</row>
    <row r="124" spans="1:214" s="56" customFormat="1" ht="20.100000000000001" customHeight="1">
      <c r="A124" s="54"/>
      <c r="B124" s="69"/>
      <c r="C124" s="177"/>
      <c r="D124" s="109" t="s">
        <v>300</v>
      </c>
      <c r="E124" s="43">
        <v>453.46</v>
      </c>
      <c r="F124" s="212" t="s">
        <v>445</v>
      </c>
      <c r="G124" s="184"/>
      <c r="H124" s="179"/>
      <c r="I124" s="184"/>
      <c r="J124" s="184"/>
      <c r="K124" s="179"/>
      <c r="L124" s="179"/>
      <c r="M124" s="185"/>
      <c r="N124" s="191"/>
      <c r="O124" s="192"/>
      <c r="P124" s="55"/>
      <c r="Q124" s="55"/>
      <c r="R124" s="55"/>
      <c r="S124" s="55"/>
      <c r="T124" s="55"/>
      <c r="U124" s="55"/>
      <c r="V124" s="100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</row>
    <row r="125" spans="1:214" s="56" customFormat="1" ht="20.100000000000001" customHeight="1">
      <c r="A125" s="54"/>
      <c r="B125" s="69"/>
      <c r="C125" s="177"/>
      <c r="D125" s="109" t="s">
        <v>301</v>
      </c>
      <c r="E125" s="43">
        <v>479.12</v>
      </c>
      <c r="F125" s="212" t="s">
        <v>445</v>
      </c>
      <c r="G125" s="184"/>
      <c r="H125" s="179"/>
      <c r="I125" s="184"/>
      <c r="J125" s="184"/>
      <c r="K125" s="179"/>
      <c r="L125" s="179"/>
      <c r="M125" s="185"/>
      <c r="N125" s="191"/>
      <c r="O125" s="192"/>
      <c r="P125" s="55"/>
      <c r="Q125" s="55"/>
      <c r="R125" s="55"/>
      <c r="S125" s="55"/>
      <c r="T125" s="55"/>
      <c r="U125" s="55"/>
      <c r="V125" s="100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</row>
    <row r="126" spans="1:214" s="56" customFormat="1" ht="20.100000000000001" customHeight="1">
      <c r="A126" s="54"/>
      <c r="B126" s="69"/>
      <c r="C126" s="177"/>
      <c r="D126" s="109" t="s">
        <v>302</v>
      </c>
      <c r="E126" s="43">
        <v>427.8</v>
      </c>
      <c r="F126" s="212" t="s">
        <v>445</v>
      </c>
      <c r="G126" s="184"/>
      <c r="H126" s="179"/>
      <c r="I126" s="184"/>
      <c r="J126" s="184"/>
      <c r="K126" s="179"/>
      <c r="L126" s="179"/>
      <c r="M126" s="185"/>
      <c r="N126" s="191"/>
      <c r="O126" s="192"/>
      <c r="P126" s="55"/>
      <c r="Q126" s="55"/>
      <c r="R126" s="55"/>
      <c r="S126" s="55"/>
      <c r="T126" s="55"/>
      <c r="U126" s="55"/>
      <c r="V126" s="100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</row>
    <row r="127" spans="1:214" s="56" customFormat="1" ht="20.100000000000001" customHeight="1">
      <c r="A127" s="54"/>
      <c r="B127" s="69"/>
      <c r="C127" s="177"/>
      <c r="D127" s="109" t="s">
        <v>303</v>
      </c>
      <c r="E127" s="43">
        <v>453.46</v>
      </c>
      <c r="F127" s="212" t="s">
        <v>445</v>
      </c>
      <c r="G127" s="184"/>
      <c r="H127" s="179"/>
      <c r="I127" s="184"/>
      <c r="J127" s="184"/>
      <c r="K127" s="179"/>
      <c r="L127" s="179"/>
      <c r="M127" s="185"/>
      <c r="N127" s="191"/>
      <c r="O127" s="192"/>
      <c r="P127" s="55"/>
      <c r="Q127" s="55"/>
      <c r="R127" s="55"/>
      <c r="S127" s="55"/>
      <c r="T127" s="55"/>
      <c r="U127" s="55"/>
      <c r="V127" s="100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</row>
    <row r="128" spans="1:214" s="56" customFormat="1" ht="20.100000000000001" customHeight="1">
      <c r="A128" s="54"/>
      <c r="B128" s="69"/>
      <c r="C128" s="177"/>
      <c r="D128" s="109" t="s">
        <v>304</v>
      </c>
      <c r="E128" s="43">
        <v>427.8</v>
      </c>
      <c r="F128" s="212" t="s">
        <v>445</v>
      </c>
      <c r="G128" s="184"/>
      <c r="H128" s="179"/>
      <c r="I128" s="184"/>
      <c r="J128" s="184"/>
      <c r="K128" s="179"/>
      <c r="L128" s="179"/>
      <c r="M128" s="185"/>
      <c r="N128" s="191"/>
      <c r="O128" s="192"/>
      <c r="P128" s="55"/>
      <c r="Q128" s="55"/>
      <c r="R128" s="55"/>
      <c r="S128" s="55"/>
      <c r="T128" s="55"/>
      <c r="U128" s="55"/>
      <c r="V128" s="100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</row>
    <row r="129" spans="1:214" s="56" customFormat="1" ht="20.100000000000001" customHeight="1">
      <c r="A129" s="54"/>
      <c r="B129" s="69"/>
      <c r="C129" s="177"/>
      <c r="D129" s="109" t="s">
        <v>305</v>
      </c>
      <c r="E129" s="43">
        <v>504.78</v>
      </c>
      <c r="F129" s="212" t="s">
        <v>445</v>
      </c>
      <c r="G129" s="184"/>
      <c r="H129" s="179"/>
      <c r="I129" s="184"/>
      <c r="J129" s="184"/>
      <c r="K129" s="179"/>
      <c r="L129" s="179"/>
      <c r="M129" s="185"/>
      <c r="N129" s="191"/>
      <c r="O129" s="192"/>
      <c r="P129" s="55"/>
      <c r="Q129" s="55"/>
      <c r="R129" s="55"/>
      <c r="S129" s="55"/>
      <c r="T129" s="55"/>
      <c r="U129" s="55"/>
      <c r="V129" s="100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</row>
    <row r="130" spans="1:214" s="56" customFormat="1" ht="20.100000000000001" customHeight="1">
      <c r="A130" s="54"/>
      <c r="B130" s="69"/>
      <c r="C130" s="177"/>
      <c r="D130" s="109" t="s">
        <v>306</v>
      </c>
      <c r="E130" s="43">
        <v>427.8</v>
      </c>
      <c r="F130" s="212" t="s">
        <v>445</v>
      </c>
      <c r="G130" s="184"/>
      <c r="H130" s="179"/>
      <c r="I130" s="184"/>
      <c r="J130" s="184"/>
      <c r="K130" s="179"/>
      <c r="L130" s="179"/>
      <c r="M130" s="185"/>
      <c r="N130" s="191"/>
      <c r="O130" s="192"/>
      <c r="P130" s="55"/>
      <c r="Q130" s="55"/>
      <c r="R130" s="55"/>
      <c r="S130" s="55"/>
      <c r="T130" s="55"/>
      <c r="U130" s="55"/>
      <c r="V130" s="100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</row>
    <row r="131" spans="1:214" s="56" customFormat="1" ht="20.100000000000001" customHeight="1">
      <c r="A131" s="54"/>
      <c r="B131" s="69"/>
      <c r="C131" s="177"/>
      <c r="D131" s="109" t="s">
        <v>307</v>
      </c>
      <c r="E131" s="43">
        <v>427.8</v>
      </c>
      <c r="F131" s="212" t="s">
        <v>445</v>
      </c>
      <c r="G131" s="184"/>
      <c r="H131" s="179"/>
      <c r="I131" s="184"/>
      <c r="J131" s="184"/>
      <c r="K131" s="179"/>
      <c r="L131" s="179"/>
      <c r="M131" s="185"/>
      <c r="N131" s="191"/>
      <c r="O131" s="192"/>
      <c r="P131" s="55"/>
      <c r="Q131" s="55"/>
      <c r="R131" s="55"/>
      <c r="S131" s="55"/>
      <c r="T131" s="55"/>
      <c r="U131" s="55"/>
      <c r="V131" s="100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</row>
    <row r="132" spans="1:214" s="56" customFormat="1" ht="20.100000000000001" customHeight="1">
      <c r="A132" s="195" t="s">
        <v>0</v>
      </c>
      <c r="B132" s="44">
        <f>SUM(B121:B131)</f>
        <v>6049.45</v>
      </c>
      <c r="C132" s="209"/>
      <c r="D132" s="195"/>
      <c r="E132" s="44">
        <f>SUM(E121:E131)</f>
        <v>4882.0600000000004</v>
      </c>
      <c r="F132" s="213"/>
      <c r="G132" s="186"/>
      <c r="H132" s="186"/>
      <c r="I132" s="186"/>
      <c r="J132" s="186"/>
      <c r="K132" s="179"/>
      <c r="L132" s="185"/>
      <c r="M132" s="185"/>
      <c r="N132" s="193"/>
      <c r="O132" s="185"/>
      <c r="P132" s="55"/>
      <c r="Q132" s="55"/>
      <c r="R132" s="55"/>
      <c r="S132" s="55"/>
      <c r="T132" s="55"/>
      <c r="U132" s="55"/>
      <c r="V132" s="100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</row>
    <row r="133" spans="1:214" s="56" customFormat="1" ht="20.100000000000001" customHeight="1">
      <c r="A133" s="53" t="s">
        <v>339</v>
      </c>
      <c r="B133" s="214">
        <v>6599.4</v>
      </c>
      <c r="C133" s="177">
        <v>40039</v>
      </c>
      <c r="D133" s="109" t="s">
        <v>297</v>
      </c>
      <c r="E133" s="43">
        <v>749.6</v>
      </c>
      <c r="F133" s="212" t="s">
        <v>446</v>
      </c>
      <c r="G133" s="184"/>
      <c r="H133" s="179"/>
      <c r="I133" s="184"/>
      <c r="J133" s="184"/>
      <c r="K133" s="179"/>
      <c r="L133" s="179"/>
      <c r="M133" s="185"/>
      <c r="N133" s="191"/>
      <c r="O133" s="192"/>
      <c r="P133" s="55"/>
      <c r="Q133" s="55"/>
      <c r="R133" s="55"/>
      <c r="S133" s="55"/>
      <c r="T133" s="55"/>
      <c r="U133" s="55"/>
      <c r="V133" s="100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</row>
    <row r="134" spans="1:214" s="56" customFormat="1" ht="20.100000000000001" customHeight="1">
      <c r="A134" s="54"/>
      <c r="B134" s="69"/>
      <c r="C134" s="177"/>
      <c r="D134" s="109" t="s">
        <v>298</v>
      </c>
      <c r="E134" s="43">
        <v>479.12</v>
      </c>
      <c r="F134" s="212" t="s">
        <v>446</v>
      </c>
      <c r="G134" s="184"/>
      <c r="H134" s="179"/>
      <c r="I134" s="184"/>
      <c r="J134" s="184"/>
      <c r="K134" s="179"/>
      <c r="L134" s="179"/>
      <c r="M134" s="185"/>
      <c r="N134" s="191"/>
      <c r="O134" s="192"/>
      <c r="P134" s="55"/>
      <c r="Q134" s="55"/>
      <c r="R134" s="55"/>
      <c r="S134" s="55"/>
      <c r="T134" s="55"/>
      <c r="U134" s="55"/>
      <c r="V134" s="100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</row>
    <row r="135" spans="1:214" s="56" customFormat="1" ht="20.100000000000001" customHeight="1">
      <c r="A135" s="54"/>
      <c r="B135" s="69"/>
      <c r="C135" s="177"/>
      <c r="D135" s="109" t="s">
        <v>299</v>
      </c>
      <c r="E135" s="43">
        <v>453.46</v>
      </c>
      <c r="F135" s="212" t="s">
        <v>446</v>
      </c>
      <c r="G135" s="184"/>
      <c r="H135" s="179"/>
      <c r="I135" s="184"/>
      <c r="J135" s="184"/>
      <c r="K135" s="179"/>
      <c r="L135" s="179"/>
      <c r="M135" s="185"/>
      <c r="N135" s="191"/>
      <c r="O135" s="192"/>
      <c r="P135" s="55"/>
      <c r="Q135" s="55"/>
      <c r="R135" s="55"/>
      <c r="S135" s="55"/>
      <c r="T135" s="55"/>
      <c r="U135" s="55"/>
      <c r="V135" s="100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</row>
    <row r="136" spans="1:214" s="56" customFormat="1" ht="20.100000000000001" customHeight="1">
      <c r="A136" s="54"/>
      <c r="B136" s="69"/>
      <c r="C136" s="177"/>
      <c r="D136" s="109" t="s">
        <v>300</v>
      </c>
      <c r="E136" s="43">
        <v>453.46</v>
      </c>
      <c r="F136" s="212" t="s">
        <v>446</v>
      </c>
      <c r="G136" s="184"/>
      <c r="H136" s="179"/>
      <c r="I136" s="184"/>
      <c r="J136" s="184"/>
      <c r="K136" s="179"/>
      <c r="L136" s="179"/>
      <c r="M136" s="185"/>
      <c r="N136" s="191"/>
      <c r="O136" s="192"/>
      <c r="P136" s="55"/>
      <c r="Q136" s="55"/>
      <c r="R136" s="55"/>
      <c r="S136" s="55"/>
      <c r="T136" s="55"/>
      <c r="U136" s="55"/>
      <c r="V136" s="100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</row>
    <row r="137" spans="1:214" s="56" customFormat="1" ht="20.100000000000001" customHeight="1">
      <c r="A137" s="54"/>
      <c r="B137" s="69"/>
      <c r="C137" s="177"/>
      <c r="D137" s="109" t="s">
        <v>301</v>
      </c>
      <c r="E137" s="43">
        <v>479.12</v>
      </c>
      <c r="F137" s="212" t="s">
        <v>446</v>
      </c>
      <c r="G137" s="184"/>
      <c r="H137" s="179"/>
      <c r="I137" s="184"/>
      <c r="J137" s="184"/>
      <c r="K137" s="179"/>
      <c r="L137" s="179"/>
      <c r="M137" s="185"/>
      <c r="N137" s="191"/>
      <c r="O137" s="192"/>
      <c r="P137" s="55"/>
      <c r="Q137" s="55"/>
      <c r="R137" s="55"/>
      <c r="S137" s="55"/>
      <c r="T137" s="55"/>
      <c r="U137" s="55"/>
      <c r="V137" s="100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</row>
    <row r="138" spans="1:214" s="56" customFormat="1" ht="20.100000000000001" customHeight="1">
      <c r="A138" s="54"/>
      <c r="B138" s="69"/>
      <c r="C138" s="177"/>
      <c r="D138" s="109" t="s">
        <v>340</v>
      </c>
      <c r="E138" s="43">
        <v>855.6</v>
      </c>
      <c r="F138" s="212" t="s">
        <v>446</v>
      </c>
      <c r="G138" s="184"/>
      <c r="H138" s="179"/>
      <c r="I138" s="184"/>
      <c r="J138" s="184"/>
      <c r="K138" s="179"/>
      <c r="L138" s="179"/>
      <c r="M138" s="185"/>
      <c r="N138" s="191"/>
      <c r="O138" s="192"/>
      <c r="P138" s="55"/>
      <c r="Q138" s="55"/>
      <c r="R138" s="55"/>
      <c r="S138" s="55"/>
      <c r="T138" s="55"/>
      <c r="U138" s="55"/>
      <c r="V138" s="100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</row>
    <row r="139" spans="1:214" s="56" customFormat="1" ht="20.100000000000001" customHeight="1">
      <c r="A139" s="54"/>
      <c r="B139" s="69"/>
      <c r="C139" s="177"/>
      <c r="D139" s="109" t="s">
        <v>302</v>
      </c>
      <c r="E139" s="43">
        <v>427.8</v>
      </c>
      <c r="F139" s="212" t="s">
        <v>446</v>
      </c>
      <c r="G139" s="184"/>
      <c r="H139" s="179"/>
      <c r="I139" s="184"/>
      <c r="J139" s="184"/>
      <c r="K139" s="179"/>
      <c r="L139" s="179"/>
      <c r="M139" s="185"/>
      <c r="N139" s="191"/>
      <c r="O139" s="192"/>
      <c r="P139" s="55"/>
      <c r="Q139" s="55"/>
      <c r="R139" s="55"/>
      <c r="S139" s="55"/>
      <c r="T139" s="55"/>
      <c r="U139" s="55"/>
      <c r="V139" s="100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</row>
    <row r="140" spans="1:214" s="56" customFormat="1" ht="20.100000000000001" customHeight="1">
      <c r="A140" s="54"/>
      <c r="B140" s="69"/>
      <c r="C140" s="177"/>
      <c r="D140" s="109" t="s">
        <v>303</v>
      </c>
      <c r="E140" s="43">
        <v>453.46</v>
      </c>
      <c r="F140" s="212" t="s">
        <v>446</v>
      </c>
      <c r="G140" s="184"/>
      <c r="H140" s="179"/>
      <c r="I140" s="184"/>
      <c r="J140" s="184"/>
      <c r="K140" s="179"/>
      <c r="L140" s="179"/>
      <c r="M140" s="185"/>
      <c r="N140" s="191"/>
      <c r="O140" s="192"/>
      <c r="P140" s="55"/>
      <c r="Q140" s="55"/>
      <c r="R140" s="55"/>
      <c r="S140" s="55"/>
      <c r="T140" s="55"/>
      <c r="U140" s="55"/>
      <c r="V140" s="100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</row>
    <row r="141" spans="1:214" s="56" customFormat="1" ht="20.100000000000001" customHeight="1">
      <c r="A141" s="54"/>
      <c r="B141" s="69"/>
      <c r="C141" s="177"/>
      <c r="D141" s="109" t="s">
        <v>304</v>
      </c>
      <c r="E141" s="43">
        <v>427.8</v>
      </c>
      <c r="F141" s="212" t="s">
        <v>446</v>
      </c>
      <c r="G141" s="184"/>
      <c r="H141" s="179"/>
      <c r="I141" s="184"/>
      <c r="J141" s="184"/>
      <c r="K141" s="179"/>
      <c r="L141" s="179"/>
      <c r="M141" s="185"/>
      <c r="N141" s="191"/>
      <c r="O141" s="192"/>
      <c r="P141" s="55"/>
      <c r="Q141" s="55"/>
      <c r="R141" s="55"/>
      <c r="S141" s="55"/>
      <c r="T141" s="55"/>
      <c r="U141" s="55"/>
      <c r="V141" s="100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</row>
    <row r="142" spans="1:214" s="56" customFormat="1" ht="20.100000000000001" customHeight="1">
      <c r="A142" s="54"/>
      <c r="B142" s="69"/>
      <c r="C142" s="177"/>
      <c r="D142" s="109" t="s">
        <v>305</v>
      </c>
      <c r="E142" s="43">
        <v>504.78</v>
      </c>
      <c r="F142" s="212" t="s">
        <v>446</v>
      </c>
      <c r="G142" s="184"/>
      <c r="H142" s="179"/>
      <c r="I142" s="184"/>
      <c r="J142" s="184"/>
      <c r="K142" s="179"/>
      <c r="L142" s="179"/>
      <c r="M142" s="185"/>
      <c r="N142" s="191"/>
      <c r="O142" s="192"/>
      <c r="P142" s="55"/>
      <c r="Q142" s="55"/>
      <c r="R142" s="55"/>
      <c r="S142" s="55"/>
      <c r="T142" s="55"/>
      <c r="U142" s="55"/>
      <c r="V142" s="100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</row>
    <row r="143" spans="1:214" s="56" customFormat="1" ht="20.100000000000001" customHeight="1">
      <c r="A143" s="54"/>
      <c r="B143" s="69"/>
      <c r="C143" s="177"/>
      <c r="D143" s="109" t="s">
        <v>306</v>
      </c>
      <c r="E143" s="43">
        <v>427.8</v>
      </c>
      <c r="F143" s="212" t="s">
        <v>446</v>
      </c>
      <c r="G143" s="184"/>
      <c r="H143" s="179"/>
      <c r="I143" s="184"/>
      <c r="J143" s="184"/>
      <c r="K143" s="179"/>
      <c r="L143" s="179"/>
      <c r="M143" s="185"/>
      <c r="N143" s="191"/>
      <c r="O143" s="192"/>
      <c r="P143" s="55"/>
      <c r="Q143" s="55"/>
      <c r="R143" s="55"/>
      <c r="S143" s="55"/>
      <c r="T143" s="55"/>
      <c r="U143" s="55"/>
      <c r="V143" s="100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</row>
    <row r="144" spans="1:214" s="56" customFormat="1" ht="20.100000000000001" customHeight="1">
      <c r="A144" s="54"/>
      <c r="B144" s="69"/>
      <c r="C144" s="177"/>
      <c r="D144" s="109" t="s">
        <v>307</v>
      </c>
      <c r="E144" s="43">
        <v>427.8</v>
      </c>
      <c r="F144" s="212" t="s">
        <v>446</v>
      </c>
      <c r="G144" s="184"/>
      <c r="H144" s="179"/>
      <c r="I144" s="184"/>
      <c r="J144" s="184"/>
      <c r="K144" s="179"/>
      <c r="L144" s="179"/>
      <c r="M144" s="185"/>
      <c r="N144" s="191"/>
      <c r="O144" s="192"/>
      <c r="P144" s="55"/>
      <c r="Q144" s="55"/>
      <c r="R144" s="55"/>
      <c r="S144" s="55"/>
      <c r="T144" s="55"/>
      <c r="U144" s="55"/>
      <c r="V144" s="100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</row>
    <row r="145" spans="1:214" s="56" customFormat="1" ht="20.100000000000001" customHeight="1">
      <c r="A145" s="195" t="s">
        <v>0</v>
      </c>
      <c r="B145" s="44">
        <f>SUM(B133:B144)</f>
        <v>6599.4</v>
      </c>
      <c r="C145" s="209"/>
      <c r="D145" s="195"/>
      <c r="E145" s="44">
        <f>SUM(E133:E144)</f>
        <v>6139.8</v>
      </c>
      <c r="F145" s="213"/>
      <c r="G145" s="186"/>
      <c r="H145" s="186"/>
      <c r="I145" s="186"/>
      <c r="J145" s="186"/>
      <c r="K145" s="179"/>
      <c r="L145" s="185"/>
      <c r="M145" s="185"/>
      <c r="N145" s="185"/>
      <c r="O145" s="185"/>
      <c r="P145" s="55"/>
      <c r="Q145" s="55"/>
      <c r="R145" s="55"/>
      <c r="S145" s="55"/>
      <c r="T145" s="55"/>
      <c r="U145" s="55"/>
      <c r="V145" s="100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</row>
    <row r="146" spans="1:214" s="56" customFormat="1" ht="20.100000000000001" customHeight="1">
      <c r="A146" s="53" t="s">
        <v>342</v>
      </c>
      <c r="B146" s="214">
        <v>6599.4</v>
      </c>
      <c r="C146" s="177">
        <v>40065</v>
      </c>
      <c r="D146" s="109" t="s">
        <v>297</v>
      </c>
      <c r="E146" s="43">
        <v>553.78</v>
      </c>
      <c r="F146" s="212" t="s">
        <v>447</v>
      </c>
      <c r="G146" s="184"/>
      <c r="H146" s="179"/>
      <c r="I146" s="184"/>
      <c r="J146" s="184"/>
      <c r="K146" s="179"/>
      <c r="L146" s="179"/>
      <c r="M146" s="185"/>
      <c r="N146" s="191"/>
      <c r="O146" s="192"/>
      <c r="P146" s="55"/>
      <c r="Q146" s="55"/>
      <c r="R146" s="55"/>
      <c r="S146" s="55"/>
      <c r="T146" s="55"/>
      <c r="U146" s="55"/>
      <c r="V146" s="100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</row>
    <row r="147" spans="1:214" s="56" customFormat="1" ht="20.100000000000001" customHeight="1">
      <c r="A147" s="54"/>
      <c r="B147" s="69"/>
      <c r="C147" s="177"/>
      <c r="D147" s="109" t="s">
        <v>298</v>
      </c>
      <c r="E147" s="43">
        <v>479.12</v>
      </c>
      <c r="F147" s="212" t="s">
        <v>447</v>
      </c>
      <c r="G147" s="184"/>
      <c r="H147" s="179"/>
      <c r="I147" s="184"/>
      <c r="J147" s="184"/>
      <c r="K147" s="179"/>
      <c r="L147" s="179"/>
      <c r="M147" s="185"/>
      <c r="N147" s="191"/>
      <c r="O147" s="192"/>
      <c r="P147" s="55"/>
      <c r="Q147" s="55"/>
      <c r="R147" s="55"/>
      <c r="S147" s="55"/>
      <c r="T147" s="55"/>
      <c r="U147" s="55"/>
      <c r="V147" s="100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</row>
    <row r="148" spans="1:214" s="56" customFormat="1" ht="20.100000000000001" customHeight="1">
      <c r="A148" s="54"/>
      <c r="B148" s="69"/>
      <c r="C148" s="177"/>
      <c r="D148" s="109" t="s">
        <v>299</v>
      </c>
      <c r="E148" s="43">
        <v>453.46</v>
      </c>
      <c r="F148" s="212" t="s">
        <v>447</v>
      </c>
      <c r="G148" s="184"/>
      <c r="H148" s="179"/>
      <c r="I148" s="184"/>
      <c r="J148" s="184"/>
      <c r="K148" s="179"/>
      <c r="L148" s="179"/>
      <c r="M148" s="185"/>
      <c r="N148" s="191"/>
      <c r="O148" s="192"/>
      <c r="P148" s="55"/>
      <c r="Q148" s="55"/>
      <c r="R148" s="55"/>
      <c r="S148" s="55"/>
      <c r="T148" s="55"/>
      <c r="U148" s="55"/>
      <c r="V148" s="100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</row>
    <row r="149" spans="1:214" s="56" customFormat="1" ht="20.100000000000001" customHeight="1">
      <c r="A149" s="54"/>
      <c r="B149" s="69"/>
      <c r="C149" s="177"/>
      <c r="D149" s="109" t="s">
        <v>301</v>
      </c>
      <c r="E149" s="43">
        <v>479.12</v>
      </c>
      <c r="F149" s="212" t="s">
        <v>447</v>
      </c>
      <c r="G149" s="184"/>
      <c r="H149" s="179"/>
      <c r="I149" s="184"/>
      <c r="J149" s="184"/>
      <c r="K149" s="179"/>
      <c r="L149" s="179"/>
      <c r="M149" s="185"/>
      <c r="N149" s="191"/>
      <c r="O149" s="192"/>
      <c r="P149" s="55"/>
      <c r="Q149" s="55"/>
      <c r="R149" s="55"/>
      <c r="S149" s="55"/>
      <c r="T149" s="55"/>
      <c r="U149" s="55"/>
      <c r="V149" s="100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</row>
    <row r="150" spans="1:214" s="56" customFormat="1" ht="20.100000000000001" customHeight="1">
      <c r="A150" s="54"/>
      <c r="B150" s="69"/>
      <c r="C150" s="177"/>
      <c r="D150" s="109" t="s">
        <v>340</v>
      </c>
      <c r="E150" s="43">
        <v>427.8</v>
      </c>
      <c r="F150" s="212" t="s">
        <v>447</v>
      </c>
      <c r="G150" s="184"/>
      <c r="H150" s="179"/>
      <c r="I150" s="184"/>
      <c r="J150" s="184"/>
      <c r="K150" s="179"/>
      <c r="L150" s="179"/>
      <c r="M150" s="185"/>
      <c r="N150" s="191"/>
      <c r="O150" s="192"/>
      <c r="P150" s="55"/>
      <c r="Q150" s="55"/>
      <c r="R150" s="55"/>
      <c r="S150" s="55"/>
      <c r="T150" s="55"/>
      <c r="U150" s="55"/>
      <c r="V150" s="100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</row>
    <row r="151" spans="1:214" s="56" customFormat="1" ht="20.100000000000001" customHeight="1">
      <c r="A151" s="54"/>
      <c r="B151" s="69"/>
      <c r="C151" s="177"/>
      <c r="D151" s="109" t="s">
        <v>302</v>
      </c>
      <c r="E151" s="43">
        <v>427.8</v>
      </c>
      <c r="F151" s="212" t="s">
        <v>447</v>
      </c>
      <c r="G151" s="184"/>
      <c r="H151" s="179"/>
      <c r="I151" s="184"/>
      <c r="J151" s="184"/>
      <c r="K151" s="179"/>
      <c r="L151" s="179"/>
      <c r="M151" s="185"/>
      <c r="N151" s="191"/>
      <c r="O151" s="192"/>
      <c r="P151" s="55"/>
      <c r="Q151" s="55"/>
      <c r="R151" s="55"/>
      <c r="S151" s="55"/>
      <c r="T151" s="55"/>
      <c r="U151" s="55"/>
      <c r="V151" s="100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</row>
    <row r="152" spans="1:214" s="56" customFormat="1" ht="20.100000000000001" customHeight="1">
      <c r="A152" s="54"/>
      <c r="B152" s="69"/>
      <c r="C152" s="177"/>
      <c r="D152" s="109" t="s">
        <v>303</v>
      </c>
      <c r="E152" s="43">
        <v>453.46</v>
      </c>
      <c r="F152" s="212" t="s">
        <v>447</v>
      </c>
      <c r="G152" s="184"/>
      <c r="H152" s="179"/>
      <c r="I152" s="184"/>
      <c r="J152" s="184"/>
      <c r="K152" s="179"/>
      <c r="L152" s="179"/>
      <c r="M152" s="185"/>
      <c r="N152" s="191"/>
      <c r="O152" s="192"/>
      <c r="P152" s="55"/>
      <c r="Q152" s="55"/>
      <c r="R152" s="55"/>
      <c r="S152" s="55"/>
      <c r="T152" s="55"/>
      <c r="U152" s="55"/>
      <c r="V152" s="100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</row>
    <row r="153" spans="1:214" s="56" customFormat="1" ht="20.100000000000001" customHeight="1">
      <c r="A153" s="54"/>
      <c r="B153" s="69"/>
      <c r="C153" s="177"/>
      <c r="D153" s="109" t="s">
        <v>304</v>
      </c>
      <c r="E153" s="43">
        <v>427.8</v>
      </c>
      <c r="F153" s="212" t="s">
        <v>447</v>
      </c>
      <c r="G153" s="184"/>
      <c r="H153" s="179"/>
      <c r="I153" s="184"/>
      <c r="J153" s="184"/>
      <c r="K153" s="179"/>
      <c r="L153" s="179"/>
      <c r="M153" s="185"/>
      <c r="N153" s="191"/>
      <c r="O153" s="192"/>
      <c r="P153" s="55"/>
      <c r="Q153" s="55"/>
      <c r="R153" s="55"/>
      <c r="S153" s="55"/>
      <c r="T153" s="55"/>
      <c r="U153" s="55"/>
      <c r="V153" s="100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</row>
    <row r="154" spans="1:214" s="56" customFormat="1" ht="20.100000000000001" customHeight="1">
      <c r="A154" s="54"/>
      <c r="B154" s="69"/>
      <c r="C154" s="177"/>
      <c r="D154" s="109" t="s">
        <v>305</v>
      </c>
      <c r="E154" s="43">
        <v>504.78</v>
      </c>
      <c r="F154" s="212" t="s">
        <v>447</v>
      </c>
      <c r="G154" s="184"/>
      <c r="H154" s="179"/>
      <c r="I154" s="184"/>
      <c r="J154" s="184"/>
      <c r="K154" s="179"/>
      <c r="L154" s="179"/>
      <c r="M154" s="185"/>
      <c r="N154" s="191"/>
      <c r="O154" s="192"/>
      <c r="P154" s="55"/>
      <c r="Q154" s="55"/>
      <c r="R154" s="55"/>
      <c r="S154" s="55"/>
      <c r="T154" s="55"/>
      <c r="U154" s="55"/>
      <c r="V154" s="100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</row>
    <row r="155" spans="1:214" s="56" customFormat="1" ht="20.100000000000001" customHeight="1">
      <c r="A155" s="54"/>
      <c r="B155" s="69"/>
      <c r="C155" s="177"/>
      <c r="D155" s="109" t="s">
        <v>306</v>
      </c>
      <c r="E155" s="43">
        <v>427.8</v>
      </c>
      <c r="F155" s="212" t="s">
        <v>447</v>
      </c>
      <c r="G155" s="184"/>
      <c r="H155" s="179"/>
      <c r="I155" s="184"/>
      <c r="J155" s="184"/>
      <c r="K155" s="179"/>
      <c r="L155" s="179"/>
      <c r="M155" s="185"/>
      <c r="N155" s="191"/>
      <c r="O155" s="192"/>
      <c r="P155" s="55"/>
      <c r="Q155" s="55"/>
      <c r="R155" s="55"/>
      <c r="S155" s="55"/>
      <c r="T155" s="55"/>
      <c r="U155" s="55"/>
      <c r="V155" s="100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</row>
    <row r="156" spans="1:214" s="56" customFormat="1" ht="20.100000000000001" customHeight="1">
      <c r="A156" s="54"/>
      <c r="B156" s="69"/>
      <c r="C156" s="177"/>
      <c r="D156" s="109" t="s">
        <v>307</v>
      </c>
      <c r="E156" s="43">
        <v>427.8</v>
      </c>
      <c r="F156" s="212" t="s">
        <v>447</v>
      </c>
      <c r="G156" s="184"/>
      <c r="H156" s="179"/>
      <c r="I156" s="184"/>
      <c r="J156" s="184"/>
      <c r="K156" s="179"/>
      <c r="L156" s="179"/>
      <c r="M156" s="185"/>
      <c r="N156" s="191"/>
      <c r="O156" s="192"/>
      <c r="P156" s="55"/>
      <c r="Q156" s="55"/>
      <c r="R156" s="55"/>
      <c r="S156" s="55"/>
      <c r="T156" s="55"/>
      <c r="U156" s="55"/>
      <c r="V156" s="100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</row>
    <row r="157" spans="1:214" s="56" customFormat="1" ht="20.100000000000001" customHeight="1">
      <c r="A157" s="54"/>
      <c r="B157" s="69"/>
      <c r="C157" s="177"/>
      <c r="D157" s="109" t="s">
        <v>341</v>
      </c>
      <c r="E157" s="43">
        <v>557.16</v>
      </c>
      <c r="F157" s="212" t="s">
        <v>447</v>
      </c>
      <c r="G157" s="184"/>
      <c r="H157" s="179"/>
      <c r="I157" s="184"/>
      <c r="J157" s="184"/>
      <c r="K157" s="179"/>
      <c r="L157" s="179"/>
      <c r="M157" s="185"/>
      <c r="N157" s="191"/>
      <c r="O157" s="192"/>
      <c r="P157" s="55"/>
      <c r="Q157" s="55"/>
      <c r="R157" s="55"/>
      <c r="S157" s="55"/>
      <c r="T157" s="55"/>
      <c r="U157" s="55"/>
      <c r="V157" s="100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</row>
    <row r="158" spans="1:214" s="56" customFormat="1" ht="20.100000000000001" customHeight="1">
      <c r="A158" s="195" t="s">
        <v>0</v>
      </c>
      <c r="B158" s="44">
        <f>SUM(B146:B157)</f>
        <v>6599.4</v>
      </c>
      <c r="C158" s="209"/>
      <c r="D158" s="195"/>
      <c r="E158" s="44">
        <f>SUM(E146:E157)</f>
        <v>5619.880000000001</v>
      </c>
      <c r="F158" s="213"/>
      <c r="G158" s="186"/>
      <c r="H158" s="186"/>
      <c r="I158" s="186"/>
      <c r="J158" s="186"/>
      <c r="K158" s="179"/>
      <c r="L158" s="185"/>
      <c r="M158" s="185"/>
      <c r="N158" s="185"/>
      <c r="O158" s="185"/>
      <c r="P158" s="55"/>
      <c r="Q158" s="55"/>
      <c r="R158" s="55"/>
      <c r="S158" s="55"/>
      <c r="T158" s="55"/>
      <c r="U158" s="55"/>
      <c r="V158" s="100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</row>
    <row r="159" spans="1:214" s="56" customFormat="1" ht="20.100000000000001" customHeight="1">
      <c r="A159" s="53" t="s">
        <v>343</v>
      </c>
      <c r="B159" s="214">
        <v>6599.4</v>
      </c>
      <c r="C159" s="177">
        <v>40101</v>
      </c>
      <c r="D159" s="109" t="s">
        <v>297</v>
      </c>
      <c r="E159" s="43">
        <v>708.78</v>
      </c>
      <c r="F159" s="212" t="s">
        <v>448</v>
      </c>
      <c r="G159" s="184"/>
      <c r="H159" s="179"/>
      <c r="I159" s="184"/>
      <c r="J159" s="184"/>
      <c r="K159" s="179"/>
      <c r="L159" s="179"/>
      <c r="M159" s="185"/>
      <c r="N159" s="191"/>
      <c r="O159" s="192"/>
      <c r="P159" s="55"/>
      <c r="Q159" s="55"/>
      <c r="R159" s="55"/>
      <c r="S159" s="55"/>
      <c r="T159" s="55"/>
      <c r="U159" s="55"/>
      <c r="V159" s="100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</row>
    <row r="160" spans="1:214" s="56" customFormat="1" ht="20.100000000000001" customHeight="1">
      <c r="A160" s="54"/>
      <c r="B160" s="69"/>
      <c r="C160" s="177"/>
      <c r="D160" s="109" t="s">
        <v>298</v>
      </c>
      <c r="E160" s="43">
        <v>396.69</v>
      </c>
      <c r="F160" s="212" t="s">
        <v>448</v>
      </c>
      <c r="G160" s="184"/>
      <c r="H160" s="179"/>
      <c r="I160" s="184"/>
      <c r="J160" s="184"/>
      <c r="K160" s="179"/>
      <c r="L160" s="179"/>
      <c r="M160" s="185"/>
      <c r="N160" s="191"/>
      <c r="O160" s="192"/>
      <c r="P160" s="55"/>
      <c r="Q160" s="55"/>
      <c r="R160" s="55"/>
      <c r="S160" s="55"/>
      <c r="T160" s="55"/>
      <c r="U160" s="55"/>
      <c r="V160" s="100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</row>
    <row r="161" spans="1:214" s="56" customFormat="1" ht="20.100000000000001" customHeight="1">
      <c r="A161" s="54"/>
      <c r="B161" s="69"/>
      <c r="C161" s="177"/>
      <c r="D161" s="109" t="s">
        <v>299</v>
      </c>
      <c r="E161" s="43">
        <v>375.25</v>
      </c>
      <c r="F161" s="212" t="s">
        <v>448</v>
      </c>
      <c r="G161" s="184"/>
      <c r="H161" s="179"/>
      <c r="I161" s="184"/>
      <c r="J161" s="184"/>
      <c r="K161" s="179"/>
      <c r="L161" s="179"/>
      <c r="M161" s="185"/>
      <c r="N161" s="191"/>
      <c r="O161" s="192"/>
      <c r="P161" s="55"/>
      <c r="Q161" s="55"/>
      <c r="R161" s="55"/>
      <c r="S161" s="55"/>
      <c r="T161" s="55"/>
      <c r="U161" s="55"/>
      <c r="V161" s="100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</row>
    <row r="162" spans="1:214" s="56" customFormat="1" ht="20.100000000000001" customHeight="1">
      <c r="A162" s="54"/>
      <c r="B162" s="69"/>
      <c r="C162" s="177"/>
      <c r="D162" s="109" t="s">
        <v>301</v>
      </c>
      <c r="E162" s="43">
        <v>479.12</v>
      </c>
      <c r="F162" s="212" t="s">
        <v>448</v>
      </c>
      <c r="G162" s="184"/>
      <c r="H162" s="179"/>
      <c r="I162" s="184"/>
      <c r="J162" s="184"/>
      <c r="K162" s="179"/>
      <c r="L162" s="179"/>
      <c r="M162" s="185"/>
      <c r="N162" s="191"/>
      <c r="O162" s="192"/>
      <c r="P162" s="55"/>
      <c r="Q162" s="55"/>
      <c r="R162" s="55"/>
      <c r="S162" s="55"/>
      <c r="T162" s="55"/>
      <c r="U162" s="55"/>
      <c r="V162" s="100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</row>
    <row r="163" spans="1:214" s="56" customFormat="1" ht="20.100000000000001" customHeight="1">
      <c r="A163" s="54"/>
      <c r="B163" s="69"/>
      <c r="C163" s="177"/>
      <c r="D163" s="109" t="s">
        <v>340</v>
      </c>
      <c r="E163" s="43">
        <v>427.8</v>
      </c>
      <c r="F163" s="212" t="s">
        <v>448</v>
      </c>
      <c r="G163" s="184"/>
      <c r="H163" s="179"/>
      <c r="I163" s="184"/>
      <c r="J163" s="184"/>
      <c r="K163" s="179"/>
      <c r="L163" s="179"/>
      <c r="M163" s="185"/>
      <c r="N163" s="191"/>
      <c r="O163" s="192"/>
      <c r="P163" s="55"/>
      <c r="Q163" s="55"/>
      <c r="R163" s="55"/>
      <c r="S163" s="55"/>
      <c r="T163" s="55"/>
      <c r="U163" s="55"/>
      <c r="V163" s="100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</row>
    <row r="164" spans="1:214" s="56" customFormat="1" ht="20.100000000000001" customHeight="1">
      <c r="A164" s="54"/>
      <c r="B164" s="69"/>
      <c r="C164" s="177"/>
      <c r="D164" s="109" t="s">
        <v>302</v>
      </c>
      <c r="E164" s="43">
        <v>427.8</v>
      </c>
      <c r="F164" s="212" t="s">
        <v>448</v>
      </c>
      <c r="G164" s="184"/>
      <c r="H164" s="179"/>
      <c r="I164" s="184"/>
      <c r="J164" s="184"/>
      <c r="K164" s="179"/>
      <c r="L164" s="179"/>
      <c r="M164" s="185"/>
      <c r="N164" s="191"/>
      <c r="O164" s="192"/>
      <c r="P164" s="55"/>
      <c r="Q164" s="55"/>
      <c r="R164" s="55"/>
      <c r="S164" s="55"/>
      <c r="T164" s="55"/>
      <c r="U164" s="55"/>
      <c r="V164" s="100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</row>
    <row r="165" spans="1:214" s="56" customFormat="1" ht="20.100000000000001" customHeight="1">
      <c r="A165" s="54"/>
      <c r="B165" s="69"/>
      <c r="C165" s="177"/>
      <c r="D165" s="109" t="s">
        <v>303</v>
      </c>
      <c r="E165" s="43">
        <v>608.46</v>
      </c>
      <c r="F165" s="212" t="s">
        <v>448</v>
      </c>
      <c r="G165" s="184"/>
      <c r="H165" s="179"/>
      <c r="I165" s="184"/>
      <c r="J165" s="184"/>
      <c r="K165" s="179"/>
      <c r="L165" s="179"/>
      <c r="M165" s="185"/>
      <c r="N165" s="191"/>
      <c r="O165" s="192"/>
      <c r="P165" s="55"/>
      <c r="Q165" s="55"/>
      <c r="R165" s="55"/>
      <c r="S165" s="55"/>
      <c r="T165" s="55"/>
      <c r="U165" s="55"/>
      <c r="V165" s="100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</row>
    <row r="166" spans="1:214" s="56" customFormat="1" ht="20.100000000000001" customHeight="1">
      <c r="A166" s="54"/>
      <c r="B166" s="69"/>
      <c r="C166" s="177"/>
      <c r="D166" s="109" t="s">
        <v>304</v>
      </c>
      <c r="E166" s="43">
        <v>341.99</v>
      </c>
      <c r="F166" s="212" t="s">
        <v>448</v>
      </c>
      <c r="G166" s="184"/>
      <c r="H166" s="179"/>
      <c r="I166" s="184"/>
      <c r="J166" s="184"/>
      <c r="K166" s="179"/>
      <c r="L166" s="179"/>
      <c r="M166" s="185"/>
      <c r="N166" s="191"/>
      <c r="O166" s="192"/>
      <c r="P166" s="55"/>
      <c r="Q166" s="55"/>
      <c r="R166" s="55"/>
      <c r="S166" s="55"/>
      <c r="T166" s="55"/>
      <c r="U166" s="55"/>
      <c r="V166" s="100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</row>
    <row r="167" spans="1:214" s="56" customFormat="1" ht="20.100000000000001" customHeight="1">
      <c r="A167" s="54"/>
      <c r="B167" s="69"/>
      <c r="C167" s="177"/>
      <c r="D167" s="109" t="s">
        <v>305</v>
      </c>
      <c r="E167" s="43">
        <v>448.81</v>
      </c>
      <c r="F167" s="212" t="s">
        <v>448</v>
      </c>
      <c r="G167" s="184"/>
      <c r="H167" s="179"/>
      <c r="I167" s="184"/>
      <c r="J167" s="184"/>
      <c r="K167" s="179"/>
      <c r="L167" s="179"/>
      <c r="M167" s="185"/>
      <c r="N167" s="191"/>
      <c r="O167" s="192"/>
      <c r="P167" s="55"/>
      <c r="Q167" s="55"/>
      <c r="R167" s="55"/>
      <c r="S167" s="55"/>
      <c r="T167" s="55"/>
      <c r="U167" s="55"/>
      <c r="V167" s="100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</row>
    <row r="168" spans="1:214" s="56" customFormat="1" ht="20.100000000000001" customHeight="1">
      <c r="A168" s="54"/>
      <c r="B168" s="69"/>
      <c r="C168" s="177"/>
      <c r="D168" s="109" t="s">
        <v>306</v>
      </c>
      <c r="E168" s="43">
        <v>427.8</v>
      </c>
      <c r="F168" s="212" t="s">
        <v>448</v>
      </c>
      <c r="G168" s="184"/>
      <c r="H168" s="179"/>
      <c r="I168" s="184"/>
      <c r="J168" s="184"/>
      <c r="K168" s="179"/>
      <c r="L168" s="179"/>
      <c r="M168" s="185"/>
      <c r="N168" s="191"/>
      <c r="O168" s="192"/>
      <c r="P168" s="55"/>
      <c r="Q168" s="55"/>
      <c r="R168" s="55"/>
      <c r="S168" s="55"/>
      <c r="T168" s="55"/>
      <c r="U168" s="55"/>
      <c r="V168" s="100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</row>
    <row r="169" spans="1:214" s="56" customFormat="1" ht="20.100000000000001" customHeight="1">
      <c r="A169" s="54"/>
      <c r="B169" s="69"/>
      <c r="C169" s="177"/>
      <c r="D169" s="109" t="s">
        <v>307</v>
      </c>
      <c r="E169" s="43">
        <v>427.8</v>
      </c>
      <c r="F169" s="212" t="s">
        <v>448</v>
      </c>
      <c r="G169" s="184"/>
      <c r="H169" s="179"/>
      <c r="I169" s="184"/>
      <c r="J169" s="184"/>
      <c r="K169" s="179"/>
      <c r="L169" s="179"/>
      <c r="M169" s="185"/>
      <c r="N169" s="191"/>
      <c r="O169" s="192"/>
      <c r="P169" s="55"/>
      <c r="Q169" s="55"/>
      <c r="R169" s="55"/>
      <c r="S169" s="55"/>
      <c r="T169" s="55"/>
      <c r="U169" s="55"/>
      <c r="V169" s="100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</row>
    <row r="170" spans="1:214" s="56" customFormat="1" ht="20.100000000000001" customHeight="1">
      <c r="A170" s="54"/>
      <c r="B170" s="69"/>
      <c r="C170" s="177"/>
      <c r="D170" s="109" t="s">
        <v>341</v>
      </c>
      <c r="E170" s="43">
        <v>530.44000000000005</v>
      </c>
      <c r="F170" s="212" t="s">
        <v>448</v>
      </c>
      <c r="G170" s="184"/>
      <c r="H170" s="179"/>
      <c r="I170" s="184"/>
      <c r="J170" s="184"/>
      <c r="K170" s="179"/>
      <c r="L170" s="179"/>
      <c r="M170" s="185"/>
      <c r="N170" s="191"/>
      <c r="O170" s="192"/>
      <c r="P170" s="55"/>
      <c r="Q170" s="55"/>
      <c r="R170" s="55"/>
      <c r="S170" s="55"/>
      <c r="T170" s="55"/>
      <c r="U170" s="55"/>
      <c r="V170" s="100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</row>
    <row r="171" spans="1:214" s="56" customFormat="1" ht="20.100000000000001" customHeight="1">
      <c r="A171" s="195" t="s">
        <v>0</v>
      </c>
      <c r="B171" s="44">
        <f>SUM(B159:B170)</f>
        <v>6599.4</v>
      </c>
      <c r="C171" s="209"/>
      <c r="D171" s="195"/>
      <c r="E171" s="44">
        <f>SUM(E159:E170)</f>
        <v>5600.7400000000016</v>
      </c>
      <c r="F171" s="213"/>
      <c r="G171" s="186"/>
      <c r="H171" s="186"/>
      <c r="I171" s="186"/>
      <c r="J171" s="186"/>
      <c r="K171" s="179"/>
      <c r="L171" s="185"/>
      <c r="M171" s="185"/>
      <c r="N171" s="185"/>
      <c r="O171" s="185"/>
      <c r="P171" s="55"/>
      <c r="Q171" s="55"/>
      <c r="R171" s="55"/>
      <c r="S171" s="55"/>
      <c r="T171" s="55"/>
      <c r="U171" s="55"/>
      <c r="V171" s="100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</row>
    <row r="172" spans="1:214" s="56" customFormat="1" ht="20.100000000000001" customHeight="1">
      <c r="A172" s="53" t="s">
        <v>344</v>
      </c>
      <c r="B172" s="214">
        <v>6599.4</v>
      </c>
      <c r="C172" s="177">
        <v>40126</v>
      </c>
      <c r="D172" s="109" t="s">
        <v>297</v>
      </c>
      <c r="E172" s="43">
        <v>347.46</v>
      </c>
      <c r="F172" s="212" t="s">
        <v>449</v>
      </c>
      <c r="G172" s="184"/>
      <c r="H172" s="179"/>
      <c r="I172" s="184"/>
      <c r="J172" s="184"/>
      <c r="K172" s="179"/>
      <c r="L172" s="179"/>
      <c r="M172" s="185"/>
      <c r="N172" s="191"/>
      <c r="O172" s="192"/>
      <c r="P172" s="55"/>
      <c r="Q172" s="55"/>
      <c r="R172" s="55"/>
      <c r="S172" s="55"/>
      <c r="T172" s="55"/>
      <c r="U172" s="55"/>
      <c r="V172" s="100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</row>
    <row r="173" spans="1:214" s="56" customFormat="1" ht="20.100000000000001" customHeight="1">
      <c r="A173" s="54"/>
      <c r="B173" s="69"/>
      <c r="C173" s="177"/>
      <c r="D173" s="109" t="s">
        <v>298</v>
      </c>
      <c r="E173" s="43">
        <v>396.69</v>
      </c>
      <c r="F173" s="212" t="s">
        <v>449</v>
      </c>
      <c r="G173" s="184"/>
      <c r="H173" s="179"/>
      <c r="I173" s="184"/>
      <c r="J173" s="184"/>
      <c r="K173" s="179"/>
      <c r="L173" s="179"/>
      <c r="M173" s="185"/>
      <c r="N173" s="191"/>
      <c r="O173" s="192"/>
      <c r="P173" s="55"/>
      <c r="Q173" s="55"/>
      <c r="R173" s="55"/>
      <c r="S173" s="55"/>
      <c r="T173" s="55"/>
      <c r="U173" s="55"/>
      <c r="V173" s="100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</row>
    <row r="174" spans="1:214" s="56" customFormat="1" ht="20.100000000000001" customHeight="1">
      <c r="A174" s="54"/>
      <c r="B174" s="69"/>
      <c r="C174" s="177"/>
      <c r="D174" s="109" t="s">
        <v>299</v>
      </c>
      <c r="E174" s="43">
        <v>375.25</v>
      </c>
      <c r="F174" s="212" t="s">
        <v>449</v>
      </c>
      <c r="G174" s="184"/>
      <c r="H174" s="179"/>
      <c r="I174" s="184"/>
      <c r="J174" s="184"/>
      <c r="K174" s="179"/>
      <c r="L174" s="179"/>
      <c r="M174" s="185"/>
      <c r="N174" s="191"/>
      <c r="O174" s="192"/>
      <c r="P174" s="55"/>
      <c r="Q174" s="55"/>
      <c r="R174" s="55"/>
      <c r="S174" s="55"/>
      <c r="T174" s="55"/>
      <c r="U174" s="55"/>
      <c r="V174" s="100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</row>
    <row r="175" spans="1:214" s="56" customFormat="1" ht="20.100000000000001" customHeight="1">
      <c r="A175" s="54"/>
      <c r="B175" s="69"/>
      <c r="C175" s="177"/>
      <c r="D175" s="109" t="s">
        <v>301</v>
      </c>
      <c r="E175" s="43">
        <v>479.12</v>
      </c>
      <c r="F175" s="212" t="s">
        <v>449</v>
      </c>
      <c r="G175" s="184"/>
      <c r="H175" s="179"/>
      <c r="I175" s="184"/>
      <c r="J175" s="184"/>
      <c r="K175" s="179"/>
      <c r="L175" s="179"/>
      <c r="M175" s="185"/>
      <c r="N175" s="191"/>
      <c r="O175" s="192"/>
      <c r="P175" s="55"/>
      <c r="Q175" s="55"/>
      <c r="R175" s="55"/>
      <c r="S175" s="55"/>
      <c r="T175" s="55"/>
      <c r="U175" s="55"/>
      <c r="V175" s="100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</row>
    <row r="176" spans="1:214" s="56" customFormat="1" ht="20.100000000000001" customHeight="1">
      <c r="A176" s="54"/>
      <c r="B176" s="69"/>
      <c r="C176" s="177"/>
      <c r="D176" s="109" t="s">
        <v>340</v>
      </c>
      <c r="E176" s="43">
        <v>427.8</v>
      </c>
      <c r="F176" s="212" t="s">
        <v>449</v>
      </c>
      <c r="G176" s="184"/>
      <c r="H176" s="179"/>
      <c r="I176" s="184"/>
      <c r="J176" s="184"/>
      <c r="K176" s="179"/>
      <c r="L176" s="179"/>
      <c r="M176" s="185"/>
      <c r="N176" s="191"/>
      <c r="O176" s="192"/>
      <c r="P176" s="55"/>
      <c r="Q176" s="55"/>
      <c r="R176" s="55"/>
      <c r="S176" s="55"/>
      <c r="T176" s="55"/>
      <c r="U176" s="55"/>
      <c r="V176" s="100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</row>
    <row r="177" spans="1:214" s="56" customFormat="1" ht="20.100000000000001" customHeight="1">
      <c r="A177" s="54"/>
      <c r="B177" s="69"/>
      <c r="C177" s="177"/>
      <c r="D177" s="109" t="s">
        <v>302</v>
      </c>
      <c r="E177" s="43">
        <v>427.8</v>
      </c>
      <c r="F177" s="212" t="s">
        <v>449</v>
      </c>
      <c r="G177" s="184"/>
      <c r="H177" s="179"/>
      <c r="I177" s="184"/>
      <c r="J177" s="184"/>
      <c r="K177" s="179"/>
      <c r="L177" s="179"/>
      <c r="M177" s="185"/>
      <c r="N177" s="191"/>
      <c r="O177" s="192"/>
      <c r="P177" s="55"/>
      <c r="Q177" s="55"/>
      <c r="R177" s="55"/>
      <c r="S177" s="55"/>
      <c r="T177" s="55"/>
      <c r="U177" s="55"/>
      <c r="V177" s="100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</row>
    <row r="178" spans="1:214" s="56" customFormat="1" ht="20.100000000000001" customHeight="1">
      <c r="A178" s="54"/>
      <c r="B178" s="69"/>
      <c r="C178" s="177"/>
      <c r="D178" s="109" t="s">
        <v>303</v>
      </c>
      <c r="E178" s="43">
        <v>370.68</v>
      </c>
      <c r="F178" s="212" t="s">
        <v>449</v>
      </c>
      <c r="G178" s="184"/>
      <c r="H178" s="179"/>
      <c r="I178" s="184"/>
      <c r="J178" s="184"/>
      <c r="K178" s="179"/>
      <c r="L178" s="179"/>
      <c r="M178" s="185"/>
      <c r="N178" s="191"/>
      <c r="O178" s="192"/>
      <c r="P178" s="55"/>
      <c r="Q178" s="55"/>
      <c r="R178" s="55"/>
      <c r="S178" s="55"/>
      <c r="T178" s="55"/>
      <c r="U178" s="55"/>
      <c r="V178" s="100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</row>
    <row r="179" spans="1:214" s="56" customFormat="1" ht="20.100000000000001" customHeight="1">
      <c r="A179" s="54"/>
      <c r="B179" s="69"/>
      <c r="C179" s="177"/>
      <c r="D179" s="109" t="s">
        <v>304</v>
      </c>
      <c r="E179" s="43">
        <v>341.99</v>
      </c>
      <c r="F179" s="212" t="s">
        <v>449</v>
      </c>
      <c r="G179" s="184"/>
      <c r="H179" s="179"/>
      <c r="I179" s="184"/>
      <c r="J179" s="184"/>
      <c r="K179" s="179"/>
      <c r="L179" s="179"/>
      <c r="M179" s="185"/>
      <c r="N179" s="191"/>
      <c r="O179" s="192"/>
      <c r="P179" s="55"/>
      <c r="Q179" s="55"/>
      <c r="R179" s="55"/>
      <c r="S179" s="55"/>
      <c r="T179" s="55"/>
      <c r="U179" s="55"/>
      <c r="V179" s="100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</row>
    <row r="180" spans="1:214" s="56" customFormat="1" ht="20.100000000000001" customHeight="1">
      <c r="A180" s="54"/>
      <c r="B180" s="69"/>
      <c r="C180" s="177"/>
      <c r="D180" s="109" t="s">
        <v>305</v>
      </c>
      <c r="E180" s="43">
        <v>448.81</v>
      </c>
      <c r="F180" s="212" t="s">
        <v>449</v>
      </c>
      <c r="G180" s="184"/>
      <c r="H180" s="179"/>
      <c r="I180" s="184"/>
      <c r="J180" s="184"/>
      <c r="K180" s="179"/>
      <c r="L180" s="179"/>
      <c r="M180" s="185"/>
      <c r="N180" s="191"/>
      <c r="O180" s="192"/>
      <c r="P180" s="55"/>
      <c r="Q180" s="55"/>
      <c r="R180" s="55"/>
      <c r="S180" s="55"/>
      <c r="T180" s="55"/>
      <c r="U180" s="55"/>
      <c r="V180" s="100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</row>
    <row r="181" spans="1:214" s="56" customFormat="1" ht="20.100000000000001" customHeight="1">
      <c r="A181" s="54"/>
      <c r="B181" s="69"/>
      <c r="C181" s="177"/>
      <c r="D181" s="109" t="s">
        <v>306</v>
      </c>
      <c r="E181" s="43">
        <v>427.8</v>
      </c>
      <c r="F181" s="212" t="s">
        <v>449</v>
      </c>
      <c r="G181" s="184"/>
      <c r="H181" s="179"/>
      <c r="I181" s="184"/>
      <c r="J181" s="184"/>
      <c r="K181" s="179"/>
      <c r="L181" s="179"/>
      <c r="M181" s="185"/>
      <c r="N181" s="191"/>
      <c r="O181" s="192"/>
      <c r="P181" s="55"/>
      <c r="Q181" s="55"/>
      <c r="R181" s="55"/>
      <c r="S181" s="55"/>
      <c r="T181" s="55"/>
      <c r="U181" s="55"/>
      <c r="V181" s="100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</row>
    <row r="182" spans="1:214" s="56" customFormat="1" ht="20.100000000000001" customHeight="1">
      <c r="A182" s="54"/>
      <c r="B182" s="69"/>
      <c r="C182" s="177"/>
      <c r="D182" s="109" t="s">
        <v>307</v>
      </c>
      <c r="E182" s="43">
        <v>427.8</v>
      </c>
      <c r="F182" s="212" t="s">
        <v>449</v>
      </c>
      <c r="G182" s="184"/>
      <c r="H182" s="179"/>
      <c r="I182" s="184"/>
      <c r="J182" s="184"/>
      <c r="K182" s="179"/>
      <c r="L182" s="179"/>
      <c r="M182" s="185"/>
      <c r="N182" s="191"/>
      <c r="O182" s="192"/>
      <c r="P182" s="55"/>
      <c r="Q182" s="55"/>
      <c r="R182" s="55"/>
      <c r="S182" s="55"/>
      <c r="T182" s="55"/>
      <c r="U182" s="55"/>
      <c r="V182" s="100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</row>
    <row r="183" spans="1:214" s="56" customFormat="1" ht="20.100000000000001" customHeight="1">
      <c r="A183" s="54"/>
      <c r="B183" s="69"/>
      <c r="C183" s="177"/>
      <c r="D183" s="109" t="s">
        <v>341</v>
      </c>
      <c r="E183" s="43">
        <v>530.44000000000005</v>
      </c>
      <c r="F183" s="212" t="s">
        <v>449</v>
      </c>
      <c r="G183" s="184"/>
      <c r="H183" s="179"/>
      <c r="I183" s="184"/>
      <c r="J183" s="184"/>
      <c r="K183" s="179"/>
      <c r="L183" s="179"/>
      <c r="M183" s="185"/>
      <c r="N183" s="191"/>
      <c r="O183" s="192"/>
      <c r="P183" s="55"/>
      <c r="Q183" s="55"/>
      <c r="R183" s="55"/>
      <c r="S183" s="55"/>
      <c r="T183" s="55"/>
      <c r="U183" s="55"/>
      <c r="V183" s="100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</row>
    <row r="184" spans="1:214" s="56" customFormat="1" ht="20.100000000000001" customHeight="1">
      <c r="A184" s="195" t="s">
        <v>0</v>
      </c>
      <c r="B184" s="44">
        <f>SUM(B172:B183)</f>
        <v>6599.4</v>
      </c>
      <c r="C184" s="209"/>
      <c r="D184" s="195"/>
      <c r="E184" s="44">
        <f>SUM(E172:E183)</f>
        <v>5001.6399999999994</v>
      </c>
      <c r="F184" s="213"/>
      <c r="G184" s="186"/>
      <c r="H184" s="186"/>
      <c r="I184" s="186"/>
      <c r="J184" s="186"/>
      <c r="K184" s="179"/>
      <c r="L184" s="185"/>
      <c r="M184" s="185"/>
      <c r="N184" s="185"/>
      <c r="O184" s="185"/>
      <c r="P184" s="55"/>
      <c r="Q184" s="55"/>
      <c r="R184" s="55"/>
      <c r="S184" s="55"/>
      <c r="T184" s="55"/>
      <c r="U184" s="55"/>
      <c r="V184" s="100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</row>
    <row r="185" spans="1:214" s="56" customFormat="1" ht="20.100000000000001" customHeight="1">
      <c r="A185" s="53" t="s">
        <v>107</v>
      </c>
      <c r="B185" s="214">
        <v>6599.4</v>
      </c>
      <c r="C185" s="177">
        <v>40162</v>
      </c>
      <c r="D185" s="109" t="s">
        <v>297</v>
      </c>
      <c r="E185" s="43">
        <v>749.6</v>
      </c>
      <c r="F185" s="212" t="s">
        <v>450</v>
      </c>
      <c r="G185" s="186"/>
      <c r="H185" s="186"/>
      <c r="I185" s="186"/>
      <c r="J185" s="186"/>
      <c r="K185" s="179"/>
      <c r="L185" s="185"/>
      <c r="M185" s="185"/>
      <c r="N185" s="185"/>
      <c r="O185" s="185"/>
      <c r="P185" s="55"/>
      <c r="Q185" s="55"/>
      <c r="R185" s="55"/>
      <c r="S185" s="55"/>
      <c r="T185" s="55"/>
      <c r="U185" s="55"/>
      <c r="V185" s="100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</row>
    <row r="186" spans="1:214" s="56" customFormat="1" ht="20.100000000000001" customHeight="1">
      <c r="A186" s="54"/>
      <c r="B186" s="69"/>
      <c r="C186" s="177"/>
      <c r="D186" s="109" t="s">
        <v>298</v>
      </c>
      <c r="E186" s="43">
        <v>396.69</v>
      </c>
      <c r="F186" s="212" t="s">
        <v>450</v>
      </c>
      <c r="G186" s="186"/>
      <c r="H186" s="186"/>
      <c r="I186" s="186"/>
      <c r="J186" s="186"/>
      <c r="K186" s="179"/>
      <c r="L186" s="185"/>
      <c r="M186" s="185"/>
      <c r="N186" s="185"/>
      <c r="O186" s="185"/>
      <c r="P186" s="55"/>
      <c r="Q186" s="55"/>
      <c r="R186" s="55"/>
      <c r="S186" s="55"/>
      <c r="T186" s="55"/>
      <c r="U186" s="55"/>
      <c r="V186" s="100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</row>
    <row r="187" spans="1:214" s="56" customFormat="1" ht="20.100000000000001" customHeight="1">
      <c r="A187" s="54"/>
      <c r="B187" s="69"/>
      <c r="C187" s="177"/>
      <c r="D187" s="109" t="s">
        <v>299</v>
      </c>
      <c r="E187" s="43">
        <v>375.25</v>
      </c>
      <c r="F187" s="212" t="s">
        <v>450</v>
      </c>
      <c r="G187" s="186"/>
      <c r="H187" s="186"/>
      <c r="I187" s="186"/>
      <c r="J187" s="186"/>
      <c r="K187" s="179"/>
      <c r="L187" s="185"/>
      <c r="M187" s="185"/>
      <c r="N187" s="185"/>
      <c r="O187" s="185"/>
      <c r="P187" s="55"/>
      <c r="Q187" s="55"/>
      <c r="R187" s="55"/>
      <c r="S187" s="55"/>
      <c r="T187" s="55"/>
      <c r="U187" s="55"/>
      <c r="V187" s="100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</row>
    <row r="188" spans="1:214" s="56" customFormat="1" ht="20.100000000000001" customHeight="1">
      <c r="A188" s="54"/>
      <c r="B188" s="69"/>
      <c r="C188" s="177"/>
      <c r="D188" s="109" t="s">
        <v>301</v>
      </c>
      <c r="E188" s="43">
        <v>479.12</v>
      </c>
      <c r="F188" s="212" t="s">
        <v>450</v>
      </c>
      <c r="G188" s="186"/>
      <c r="H188" s="186"/>
      <c r="I188" s="186"/>
      <c r="J188" s="186"/>
      <c r="K188" s="179"/>
      <c r="L188" s="185"/>
      <c r="M188" s="185"/>
      <c r="N188" s="185"/>
      <c r="O188" s="185"/>
      <c r="P188" s="55"/>
      <c r="Q188" s="55"/>
      <c r="R188" s="55"/>
      <c r="S188" s="55"/>
      <c r="T188" s="55"/>
      <c r="U188" s="55"/>
      <c r="V188" s="100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</row>
    <row r="189" spans="1:214" s="56" customFormat="1" ht="20.100000000000001" customHeight="1">
      <c r="A189" s="54"/>
      <c r="B189" s="69"/>
      <c r="C189" s="177"/>
      <c r="D189" s="109" t="s">
        <v>340</v>
      </c>
      <c r="E189" s="43">
        <v>427.8</v>
      </c>
      <c r="F189" s="212" t="s">
        <v>450</v>
      </c>
      <c r="G189" s="186"/>
      <c r="H189" s="186"/>
      <c r="I189" s="186"/>
      <c r="J189" s="186"/>
      <c r="K189" s="179"/>
      <c r="L189" s="185"/>
      <c r="M189" s="185"/>
      <c r="N189" s="185"/>
      <c r="O189" s="185"/>
      <c r="P189" s="55"/>
      <c r="Q189" s="55"/>
      <c r="R189" s="55"/>
      <c r="S189" s="55"/>
      <c r="T189" s="55"/>
      <c r="U189" s="55"/>
      <c r="V189" s="100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</row>
    <row r="190" spans="1:214" s="56" customFormat="1" ht="20.100000000000001" customHeight="1">
      <c r="A190" s="54"/>
      <c r="B190" s="69"/>
      <c r="C190" s="177"/>
      <c r="D190" s="109" t="s">
        <v>302</v>
      </c>
      <c r="E190" s="43">
        <v>427.8</v>
      </c>
      <c r="F190" s="212" t="s">
        <v>450</v>
      </c>
      <c r="G190" s="186"/>
      <c r="H190" s="186"/>
      <c r="I190" s="186"/>
      <c r="J190" s="186"/>
      <c r="K190" s="179"/>
      <c r="L190" s="185"/>
      <c r="M190" s="185"/>
      <c r="N190" s="185"/>
      <c r="O190" s="185"/>
      <c r="P190" s="55"/>
      <c r="Q190" s="55"/>
      <c r="R190" s="55"/>
      <c r="S190" s="55"/>
      <c r="T190" s="55"/>
      <c r="U190" s="55"/>
      <c r="V190" s="100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</row>
    <row r="191" spans="1:214" s="56" customFormat="1" ht="20.100000000000001" customHeight="1">
      <c r="A191" s="54"/>
      <c r="B191" s="69"/>
      <c r="C191" s="177"/>
      <c r="D191" s="109" t="s">
        <v>303</v>
      </c>
      <c r="E191" s="43">
        <v>370.68</v>
      </c>
      <c r="F191" s="212" t="s">
        <v>450</v>
      </c>
      <c r="G191" s="186"/>
      <c r="H191" s="186"/>
      <c r="I191" s="186"/>
      <c r="J191" s="186"/>
      <c r="K191" s="179"/>
      <c r="L191" s="185"/>
      <c r="M191" s="185"/>
      <c r="N191" s="185"/>
      <c r="O191" s="185"/>
      <c r="P191" s="55"/>
      <c r="Q191" s="55"/>
      <c r="R191" s="55"/>
      <c r="S191" s="55"/>
      <c r="T191" s="55"/>
      <c r="U191" s="55"/>
      <c r="V191" s="100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</row>
    <row r="192" spans="1:214" s="56" customFormat="1" ht="20.100000000000001" customHeight="1">
      <c r="A192" s="54"/>
      <c r="B192" s="69"/>
      <c r="C192" s="177"/>
      <c r="D192" s="109" t="s">
        <v>304</v>
      </c>
      <c r="E192" s="43">
        <v>341.99</v>
      </c>
      <c r="F192" s="212" t="s">
        <v>450</v>
      </c>
      <c r="G192" s="186"/>
      <c r="H192" s="186"/>
      <c r="I192" s="186"/>
      <c r="J192" s="186"/>
      <c r="K192" s="179"/>
      <c r="L192" s="185"/>
      <c r="M192" s="185"/>
      <c r="N192" s="185"/>
      <c r="O192" s="185"/>
      <c r="P192" s="55"/>
      <c r="Q192" s="55"/>
      <c r="R192" s="55"/>
      <c r="S192" s="55"/>
      <c r="T192" s="55"/>
      <c r="U192" s="55"/>
      <c r="V192" s="100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</row>
    <row r="193" spans="1:214" s="56" customFormat="1" ht="20.100000000000001" customHeight="1">
      <c r="A193" s="54"/>
      <c r="B193" s="69"/>
      <c r="C193" s="177"/>
      <c r="D193" s="109" t="s">
        <v>305</v>
      </c>
      <c r="E193" s="43">
        <v>448.81</v>
      </c>
      <c r="F193" s="212" t="s">
        <v>450</v>
      </c>
      <c r="G193" s="186"/>
      <c r="H193" s="186"/>
      <c r="I193" s="186"/>
      <c r="J193" s="186"/>
      <c r="K193" s="179"/>
      <c r="L193" s="185"/>
      <c r="M193" s="185"/>
      <c r="N193" s="185"/>
      <c r="O193" s="185"/>
      <c r="P193" s="55"/>
      <c r="Q193" s="55"/>
      <c r="R193" s="55"/>
      <c r="S193" s="55"/>
      <c r="T193" s="55"/>
      <c r="U193" s="55"/>
      <c r="V193" s="100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</row>
    <row r="194" spans="1:214" s="56" customFormat="1" ht="20.100000000000001" customHeight="1">
      <c r="A194" s="54"/>
      <c r="B194" s="69"/>
      <c r="C194" s="177"/>
      <c r="D194" s="109" t="s">
        <v>306</v>
      </c>
      <c r="E194" s="43">
        <v>427.8</v>
      </c>
      <c r="F194" s="212" t="s">
        <v>450</v>
      </c>
      <c r="G194" s="186"/>
      <c r="H194" s="186"/>
      <c r="I194" s="186"/>
      <c r="J194" s="186"/>
      <c r="K194" s="179"/>
      <c r="L194" s="185"/>
      <c r="M194" s="185"/>
      <c r="N194" s="185"/>
      <c r="O194" s="185"/>
      <c r="P194" s="55"/>
      <c r="Q194" s="55"/>
      <c r="R194" s="55"/>
      <c r="S194" s="55"/>
      <c r="T194" s="55"/>
      <c r="U194" s="55"/>
      <c r="V194" s="100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</row>
    <row r="195" spans="1:214" s="56" customFormat="1" ht="20.100000000000001" customHeight="1">
      <c r="A195" s="54"/>
      <c r="B195" s="69"/>
      <c r="C195" s="177"/>
      <c r="D195" s="109" t="s">
        <v>307</v>
      </c>
      <c r="E195" s="43">
        <v>427.8</v>
      </c>
      <c r="F195" s="212" t="s">
        <v>450</v>
      </c>
      <c r="G195" s="186"/>
      <c r="H195" s="186"/>
      <c r="I195" s="186"/>
      <c r="J195" s="186"/>
      <c r="K195" s="179"/>
      <c r="L195" s="185"/>
      <c r="M195" s="185"/>
      <c r="N195" s="185"/>
      <c r="O195" s="185"/>
      <c r="P195" s="55"/>
      <c r="Q195" s="55"/>
      <c r="R195" s="55"/>
      <c r="S195" s="55"/>
      <c r="T195" s="55"/>
      <c r="U195" s="55"/>
      <c r="V195" s="100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</row>
    <row r="196" spans="1:214" s="56" customFormat="1" ht="20.100000000000001" customHeight="1">
      <c r="A196" s="54"/>
      <c r="B196" s="69"/>
      <c r="C196" s="177"/>
      <c r="D196" s="109" t="s">
        <v>341</v>
      </c>
      <c r="E196" s="43">
        <v>530.44000000000005</v>
      </c>
      <c r="F196" s="212" t="s">
        <v>450</v>
      </c>
      <c r="G196" s="186"/>
      <c r="H196" s="186"/>
      <c r="I196" s="186"/>
      <c r="J196" s="186"/>
      <c r="K196" s="179"/>
      <c r="L196" s="185"/>
      <c r="M196" s="185"/>
      <c r="N196" s="185"/>
      <c r="O196" s="185"/>
      <c r="P196" s="55"/>
      <c r="Q196" s="55"/>
      <c r="R196" s="55"/>
      <c r="S196" s="55"/>
      <c r="T196" s="55"/>
      <c r="U196" s="55"/>
      <c r="V196" s="100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</row>
    <row r="197" spans="1:214" s="56" customFormat="1" ht="20.100000000000001" customHeight="1">
      <c r="A197" s="195"/>
      <c r="B197" s="44">
        <f>SUM(B185:B196)</f>
        <v>6599.4</v>
      </c>
      <c r="C197" s="209"/>
      <c r="D197" s="195"/>
      <c r="E197" s="44">
        <f>SUM(E185:E196)</f>
        <v>5403.7800000000007</v>
      </c>
      <c r="F197" s="213"/>
      <c r="G197" s="186"/>
      <c r="H197" s="186"/>
      <c r="I197" s="186"/>
      <c r="J197" s="186"/>
      <c r="K197" s="179"/>
      <c r="L197" s="185"/>
      <c r="M197" s="185"/>
      <c r="N197" s="185"/>
      <c r="O197" s="185"/>
      <c r="P197" s="55"/>
      <c r="Q197" s="55"/>
      <c r="R197" s="55"/>
      <c r="S197" s="55"/>
      <c r="T197" s="55"/>
      <c r="U197" s="55"/>
      <c r="V197" s="100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</row>
    <row r="198" spans="1:214" s="56" customFormat="1" ht="20.100000000000001" customHeight="1">
      <c r="A198" s="53" t="s">
        <v>451</v>
      </c>
      <c r="B198" s="214">
        <v>6599.4</v>
      </c>
      <c r="C198" s="177">
        <v>40182</v>
      </c>
      <c r="D198" s="109" t="s">
        <v>297</v>
      </c>
      <c r="E198" s="43">
        <v>427.8</v>
      </c>
      <c r="F198" s="212" t="s">
        <v>452</v>
      </c>
      <c r="G198" s="184"/>
      <c r="H198" s="179"/>
      <c r="I198" s="184"/>
      <c r="J198" s="184"/>
      <c r="K198" s="179"/>
      <c r="L198" s="179"/>
      <c r="M198" s="185"/>
      <c r="N198" s="191"/>
      <c r="O198" s="192"/>
      <c r="P198" s="55"/>
      <c r="Q198" s="55"/>
      <c r="R198" s="55"/>
      <c r="S198" s="55"/>
      <c r="T198" s="55"/>
      <c r="U198" s="55"/>
      <c r="V198" s="100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</row>
    <row r="199" spans="1:214" s="56" customFormat="1" ht="20.100000000000001" customHeight="1">
      <c r="A199" s="54"/>
      <c r="B199" s="69"/>
      <c r="C199" s="177"/>
      <c r="D199" s="109" t="s">
        <v>298</v>
      </c>
      <c r="E199" s="43">
        <v>392.15</v>
      </c>
      <c r="F199" s="212" t="s">
        <v>452</v>
      </c>
      <c r="G199" s="184"/>
      <c r="H199" s="179"/>
      <c r="I199" s="184"/>
      <c r="J199" s="184"/>
      <c r="K199" s="179"/>
      <c r="L199" s="179"/>
      <c r="M199" s="185"/>
      <c r="N199" s="191"/>
      <c r="O199" s="192"/>
      <c r="P199" s="55"/>
      <c r="Q199" s="55"/>
      <c r="R199" s="55"/>
      <c r="S199" s="55"/>
      <c r="T199" s="55"/>
      <c r="U199" s="55"/>
      <c r="V199" s="100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</row>
    <row r="200" spans="1:214" s="56" customFormat="1" ht="20.100000000000001" customHeight="1">
      <c r="A200" s="54"/>
      <c r="B200" s="69"/>
      <c r="C200" s="177"/>
      <c r="D200" s="109" t="s">
        <v>299</v>
      </c>
      <c r="E200" s="43">
        <v>392.15</v>
      </c>
      <c r="F200" s="212" t="s">
        <v>452</v>
      </c>
      <c r="G200" s="184"/>
      <c r="H200" s="179"/>
      <c r="I200" s="184"/>
      <c r="J200" s="184"/>
      <c r="K200" s="179"/>
      <c r="L200" s="179"/>
      <c r="M200" s="185"/>
      <c r="N200" s="191"/>
      <c r="O200" s="192"/>
      <c r="P200" s="55"/>
      <c r="Q200" s="55"/>
      <c r="R200" s="55"/>
      <c r="S200" s="55"/>
      <c r="T200" s="55"/>
      <c r="U200" s="55"/>
      <c r="V200" s="100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</row>
    <row r="201" spans="1:214" s="56" customFormat="1" ht="20.100000000000001" customHeight="1">
      <c r="A201" s="54"/>
      <c r="B201" s="69"/>
      <c r="C201" s="177"/>
      <c r="D201" s="109" t="s">
        <v>301</v>
      </c>
      <c r="E201" s="43">
        <v>392.15</v>
      </c>
      <c r="F201" s="212" t="s">
        <v>452</v>
      </c>
      <c r="G201" s="184"/>
      <c r="H201" s="179"/>
      <c r="I201" s="184"/>
      <c r="J201" s="184"/>
      <c r="K201" s="179"/>
      <c r="L201" s="179"/>
      <c r="M201" s="185"/>
      <c r="N201" s="191"/>
      <c r="O201" s="192"/>
      <c r="P201" s="55"/>
      <c r="Q201" s="55"/>
      <c r="R201" s="55"/>
      <c r="S201" s="55"/>
      <c r="T201" s="55"/>
      <c r="U201" s="55"/>
      <c r="V201" s="100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</row>
    <row r="202" spans="1:214" s="56" customFormat="1" ht="20.100000000000001" customHeight="1">
      <c r="A202" s="54"/>
      <c r="B202" s="69"/>
      <c r="C202" s="177"/>
      <c r="D202" s="109" t="s">
        <v>340</v>
      </c>
      <c r="E202" s="43">
        <v>213.9</v>
      </c>
      <c r="F202" s="212" t="s">
        <v>452</v>
      </c>
      <c r="G202" s="184"/>
      <c r="H202" s="179"/>
      <c r="I202" s="184"/>
      <c r="J202" s="184"/>
      <c r="K202" s="179"/>
      <c r="L202" s="179"/>
      <c r="M202" s="185"/>
      <c r="N202" s="191"/>
      <c r="O202" s="192"/>
      <c r="P202" s="55"/>
      <c r="Q202" s="55"/>
      <c r="R202" s="55"/>
      <c r="S202" s="55"/>
      <c r="T202" s="55"/>
      <c r="U202" s="55"/>
      <c r="V202" s="100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</row>
    <row r="203" spans="1:214" s="56" customFormat="1" ht="20.100000000000001" customHeight="1">
      <c r="A203" s="54"/>
      <c r="B203" s="69"/>
      <c r="C203" s="177"/>
      <c r="D203" s="109" t="s">
        <v>302</v>
      </c>
      <c r="E203" s="43">
        <v>392.15</v>
      </c>
      <c r="F203" s="212" t="s">
        <v>452</v>
      </c>
      <c r="G203" s="184"/>
      <c r="H203" s="179"/>
      <c r="I203" s="184"/>
      <c r="J203" s="184"/>
      <c r="K203" s="179"/>
      <c r="L203" s="179"/>
      <c r="M203" s="185"/>
      <c r="N203" s="191"/>
      <c r="O203" s="192"/>
      <c r="P203" s="55"/>
      <c r="Q203" s="55"/>
      <c r="R203" s="55"/>
      <c r="S203" s="55"/>
      <c r="T203" s="55"/>
      <c r="U203" s="55"/>
      <c r="V203" s="100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</row>
    <row r="204" spans="1:214" s="56" customFormat="1" ht="20.100000000000001" customHeight="1">
      <c r="A204" s="54"/>
      <c r="B204" s="69"/>
      <c r="C204" s="177"/>
      <c r="D204" s="109" t="s">
        <v>303</v>
      </c>
      <c r="E204" s="43">
        <v>427.8</v>
      </c>
      <c r="F204" s="212" t="s">
        <v>452</v>
      </c>
      <c r="G204" s="184"/>
      <c r="H204" s="179"/>
      <c r="I204" s="184"/>
      <c r="J204" s="184"/>
      <c r="K204" s="179"/>
      <c r="L204" s="179"/>
      <c r="M204" s="185"/>
      <c r="N204" s="191"/>
      <c r="O204" s="192"/>
      <c r="P204" s="55"/>
      <c r="Q204" s="55"/>
      <c r="R204" s="55"/>
      <c r="S204" s="55"/>
      <c r="T204" s="55"/>
      <c r="U204" s="55"/>
      <c r="V204" s="100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</row>
    <row r="205" spans="1:214" s="56" customFormat="1" ht="20.100000000000001" customHeight="1">
      <c r="A205" s="54"/>
      <c r="B205" s="69"/>
      <c r="C205" s="177"/>
      <c r="D205" s="109" t="s">
        <v>304</v>
      </c>
      <c r="E205" s="43">
        <v>392.15</v>
      </c>
      <c r="F205" s="212" t="s">
        <v>452</v>
      </c>
      <c r="G205" s="184"/>
      <c r="H205" s="179"/>
      <c r="I205" s="184"/>
      <c r="J205" s="184"/>
      <c r="K205" s="179"/>
      <c r="L205" s="179"/>
      <c r="M205" s="185"/>
      <c r="N205" s="191"/>
      <c r="O205" s="192"/>
      <c r="P205" s="55"/>
      <c r="Q205" s="55"/>
      <c r="R205" s="55"/>
      <c r="S205" s="55"/>
      <c r="T205" s="55"/>
      <c r="U205" s="55"/>
      <c r="V205" s="100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</row>
    <row r="206" spans="1:214" s="56" customFormat="1" ht="20.100000000000001" customHeight="1">
      <c r="A206" s="54"/>
      <c r="B206" s="69"/>
      <c r="C206" s="177"/>
      <c r="D206" s="109" t="s">
        <v>305</v>
      </c>
      <c r="E206" s="43">
        <v>392.15</v>
      </c>
      <c r="F206" s="212" t="s">
        <v>452</v>
      </c>
      <c r="G206" s="184"/>
      <c r="H206" s="179"/>
      <c r="I206" s="184"/>
      <c r="J206" s="184"/>
      <c r="K206" s="179"/>
      <c r="L206" s="179"/>
      <c r="M206" s="185"/>
      <c r="N206" s="191"/>
      <c r="O206" s="192"/>
      <c r="P206" s="55"/>
      <c r="Q206" s="55"/>
      <c r="R206" s="55"/>
      <c r="S206" s="55"/>
      <c r="T206" s="55"/>
      <c r="U206" s="55"/>
      <c r="V206" s="100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</row>
    <row r="207" spans="1:214" s="56" customFormat="1" ht="20.100000000000001" customHeight="1">
      <c r="A207" s="54"/>
      <c r="B207" s="69"/>
      <c r="C207" s="177"/>
      <c r="D207" s="109" t="s">
        <v>306</v>
      </c>
      <c r="E207" s="43">
        <v>392.15</v>
      </c>
      <c r="F207" s="212" t="s">
        <v>452</v>
      </c>
      <c r="G207" s="184"/>
      <c r="H207" s="179"/>
      <c r="I207" s="184"/>
      <c r="J207" s="184"/>
      <c r="K207" s="179"/>
      <c r="L207" s="179"/>
      <c r="M207" s="185"/>
      <c r="N207" s="191"/>
      <c r="O207" s="192"/>
      <c r="P207" s="55"/>
      <c r="Q207" s="55"/>
      <c r="R207" s="55"/>
      <c r="S207" s="55"/>
      <c r="T207" s="55"/>
      <c r="U207" s="55"/>
      <c r="V207" s="100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</row>
    <row r="208" spans="1:214" s="56" customFormat="1" ht="20.100000000000001" customHeight="1">
      <c r="A208" s="54"/>
      <c r="B208" s="69"/>
      <c r="C208" s="177"/>
      <c r="D208" s="109" t="s">
        <v>307</v>
      </c>
      <c r="E208" s="43">
        <v>392.15</v>
      </c>
      <c r="F208" s="212" t="s">
        <v>452</v>
      </c>
      <c r="G208" s="184"/>
      <c r="H208" s="179"/>
      <c r="I208" s="184"/>
      <c r="J208" s="184"/>
      <c r="K208" s="179"/>
      <c r="L208" s="179"/>
      <c r="M208" s="185"/>
      <c r="N208" s="191"/>
      <c r="O208" s="192"/>
      <c r="P208" s="55"/>
      <c r="Q208" s="55"/>
      <c r="R208" s="55"/>
      <c r="S208" s="55"/>
      <c r="T208" s="55"/>
      <c r="U208" s="55"/>
      <c r="V208" s="100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</row>
    <row r="209" spans="1:214" s="56" customFormat="1" ht="20.100000000000001" customHeight="1">
      <c r="A209" s="54"/>
      <c r="B209" s="69"/>
      <c r="C209" s="177"/>
      <c r="D209" s="109" t="s">
        <v>341</v>
      </c>
      <c r="E209" s="43">
        <v>142.6</v>
      </c>
      <c r="F209" s="212" t="s">
        <v>452</v>
      </c>
      <c r="G209" s="184"/>
      <c r="H209" s="179"/>
      <c r="I209" s="184"/>
      <c r="J209" s="184"/>
      <c r="K209" s="179"/>
      <c r="L209" s="179"/>
      <c r="M209" s="185"/>
      <c r="N209" s="191"/>
      <c r="O209" s="192"/>
      <c r="P209" s="55"/>
      <c r="Q209" s="55"/>
      <c r="R209" s="55"/>
      <c r="S209" s="55"/>
      <c r="T209" s="55"/>
      <c r="U209" s="55"/>
      <c r="V209" s="100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</row>
    <row r="210" spans="1:214" s="56" customFormat="1" ht="20.100000000000001" customHeight="1">
      <c r="A210" s="195" t="s">
        <v>0</v>
      </c>
      <c r="B210" s="44">
        <f>SUM(B198:B209)</f>
        <v>6599.4</v>
      </c>
      <c r="C210" s="209"/>
      <c r="D210" s="195"/>
      <c r="E210" s="44">
        <f>SUM(E198:E209)</f>
        <v>4349.3000000000011</v>
      </c>
      <c r="F210" s="213"/>
      <c r="G210" s="186"/>
      <c r="H210" s="186"/>
      <c r="I210" s="186"/>
      <c r="J210" s="186"/>
      <c r="K210" s="179"/>
      <c r="L210" s="185"/>
      <c r="M210" s="185"/>
      <c r="N210" s="185"/>
      <c r="O210" s="185"/>
      <c r="P210" s="55"/>
      <c r="Q210" s="55"/>
      <c r="R210" s="55"/>
      <c r="S210" s="55"/>
      <c r="T210" s="55"/>
      <c r="U210" s="55"/>
      <c r="V210" s="100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</row>
    <row r="211" spans="1:214" s="56" customFormat="1" ht="20.100000000000001" customHeight="1">
      <c r="A211" s="53" t="s">
        <v>106</v>
      </c>
      <c r="B211" s="214">
        <v>6599.4</v>
      </c>
      <c r="C211" s="177"/>
      <c r="D211" s="109" t="s">
        <v>297</v>
      </c>
      <c r="E211" s="43">
        <v>553.78</v>
      </c>
      <c r="F211" s="212" t="s">
        <v>453</v>
      </c>
      <c r="G211" s="184"/>
      <c r="H211" s="179"/>
      <c r="I211" s="184"/>
      <c r="J211" s="184"/>
      <c r="K211" s="179"/>
      <c r="L211" s="179"/>
      <c r="M211" s="185"/>
      <c r="N211" s="191"/>
      <c r="O211" s="192"/>
      <c r="P211" s="55"/>
      <c r="Q211" s="55"/>
      <c r="R211" s="55"/>
      <c r="S211" s="55"/>
      <c r="T211" s="55"/>
      <c r="U211" s="55"/>
      <c r="V211" s="100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</row>
    <row r="212" spans="1:214" s="56" customFormat="1" ht="20.100000000000001" customHeight="1">
      <c r="A212" s="54"/>
      <c r="B212" s="69"/>
      <c r="C212" s="177"/>
      <c r="D212" s="109" t="s">
        <v>298</v>
      </c>
      <c r="E212" s="43">
        <v>396.69</v>
      </c>
      <c r="F212" s="212" t="s">
        <v>453</v>
      </c>
      <c r="G212" s="184"/>
      <c r="H212" s="179"/>
      <c r="I212" s="184"/>
      <c r="J212" s="184"/>
      <c r="K212" s="179"/>
      <c r="L212" s="179"/>
      <c r="M212" s="185"/>
      <c r="N212" s="191"/>
      <c r="O212" s="192"/>
      <c r="P212" s="55"/>
      <c r="Q212" s="55"/>
      <c r="R212" s="55"/>
      <c r="S212" s="55"/>
      <c r="T212" s="55"/>
      <c r="U212" s="55"/>
      <c r="V212" s="100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</row>
    <row r="213" spans="1:214" s="56" customFormat="1" ht="20.100000000000001" customHeight="1">
      <c r="A213" s="54"/>
      <c r="B213" s="69"/>
      <c r="C213" s="177"/>
      <c r="D213" s="109" t="s">
        <v>299</v>
      </c>
      <c r="E213" s="43">
        <v>375.25</v>
      </c>
      <c r="F213" s="212" t="s">
        <v>453</v>
      </c>
      <c r="G213" s="184"/>
      <c r="H213" s="179"/>
      <c r="I213" s="184"/>
      <c r="J213" s="184"/>
      <c r="K213" s="179"/>
      <c r="L213" s="179"/>
      <c r="M213" s="185"/>
      <c r="N213" s="191"/>
      <c r="O213" s="192"/>
      <c r="P213" s="55"/>
      <c r="Q213" s="55"/>
      <c r="R213" s="55"/>
      <c r="S213" s="55"/>
      <c r="T213" s="55"/>
      <c r="U213" s="55"/>
      <c r="V213" s="100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</row>
    <row r="214" spans="1:214" s="56" customFormat="1" ht="20.100000000000001" customHeight="1">
      <c r="A214" s="54"/>
      <c r="B214" s="69"/>
      <c r="C214" s="177"/>
      <c r="D214" s="109" t="s">
        <v>301</v>
      </c>
      <c r="E214" s="43">
        <v>479.12</v>
      </c>
      <c r="F214" s="212" t="s">
        <v>453</v>
      </c>
      <c r="G214" s="184"/>
      <c r="H214" s="179"/>
      <c r="I214" s="184"/>
      <c r="J214" s="184"/>
      <c r="K214" s="179"/>
      <c r="L214" s="179"/>
      <c r="M214" s="185"/>
      <c r="N214" s="191"/>
      <c r="O214" s="192"/>
      <c r="P214" s="55"/>
      <c r="Q214" s="55"/>
      <c r="R214" s="55"/>
      <c r="S214" s="55"/>
      <c r="T214" s="55"/>
      <c r="U214" s="55"/>
      <c r="V214" s="100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</row>
    <row r="215" spans="1:214" s="56" customFormat="1" ht="20.100000000000001" customHeight="1">
      <c r="A215" s="54"/>
      <c r="B215" s="69"/>
      <c r="C215" s="177"/>
      <c r="D215" s="109" t="s">
        <v>340</v>
      </c>
      <c r="E215" s="43">
        <v>427.8</v>
      </c>
      <c r="F215" s="212" t="s">
        <v>453</v>
      </c>
      <c r="G215" s="184"/>
      <c r="H215" s="179"/>
      <c r="I215" s="184"/>
      <c r="J215" s="184"/>
      <c r="K215" s="179"/>
      <c r="L215" s="179"/>
      <c r="M215" s="185"/>
      <c r="N215" s="191"/>
      <c r="O215" s="192"/>
      <c r="P215" s="55"/>
      <c r="Q215" s="55"/>
      <c r="R215" s="55"/>
      <c r="S215" s="55"/>
      <c r="T215" s="55"/>
      <c r="U215" s="55"/>
      <c r="V215" s="100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</row>
    <row r="216" spans="1:214" s="56" customFormat="1" ht="20.100000000000001" customHeight="1">
      <c r="A216" s="54"/>
      <c r="B216" s="69"/>
      <c r="C216" s="177"/>
      <c r="D216" s="109" t="s">
        <v>302</v>
      </c>
      <c r="E216" s="43">
        <v>427.8</v>
      </c>
      <c r="F216" s="212" t="s">
        <v>453</v>
      </c>
      <c r="G216" s="184"/>
      <c r="H216" s="179"/>
      <c r="I216" s="184"/>
      <c r="J216" s="184"/>
      <c r="K216" s="179"/>
      <c r="L216" s="179"/>
      <c r="M216" s="185"/>
      <c r="N216" s="191"/>
      <c r="O216" s="192"/>
      <c r="P216" s="55"/>
      <c r="Q216" s="55"/>
      <c r="R216" s="55"/>
      <c r="S216" s="55"/>
      <c r="T216" s="55"/>
      <c r="U216" s="55"/>
      <c r="V216" s="100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</row>
    <row r="217" spans="1:214" s="56" customFormat="1" ht="20.100000000000001" customHeight="1">
      <c r="A217" s="54"/>
      <c r="B217" s="69"/>
      <c r="C217" s="177"/>
      <c r="D217" s="109" t="s">
        <v>303</v>
      </c>
      <c r="E217" s="43">
        <v>370.68</v>
      </c>
      <c r="F217" s="212" t="s">
        <v>453</v>
      </c>
      <c r="G217" s="184"/>
      <c r="H217" s="179"/>
      <c r="I217" s="184"/>
      <c r="J217" s="184"/>
      <c r="K217" s="179"/>
      <c r="L217" s="179"/>
      <c r="M217" s="185"/>
      <c r="N217" s="191"/>
      <c r="O217" s="192"/>
      <c r="P217" s="55"/>
      <c r="Q217" s="55"/>
      <c r="R217" s="55"/>
      <c r="S217" s="55"/>
      <c r="T217" s="55"/>
      <c r="U217" s="55"/>
      <c r="V217" s="100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</row>
    <row r="218" spans="1:214" s="56" customFormat="1" ht="20.100000000000001" customHeight="1">
      <c r="A218" s="54"/>
      <c r="B218" s="69"/>
      <c r="C218" s="177"/>
      <c r="D218" s="109" t="s">
        <v>304</v>
      </c>
      <c r="E218" s="43">
        <v>341.99</v>
      </c>
      <c r="F218" s="212" t="s">
        <v>453</v>
      </c>
      <c r="G218" s="184"/>
      <c r="H218" s="179"/>
      <c r="I218" s="184"/>
      <c r="J218" s="184"/>
      <c r="K218" s="179"/>
      <c r="L218" s="179"/>
      <c r="M218" s="185"/>
      <c r="N218" s="191"/>
      <c r="O218" s="192"/>
      <c r="P218" s="55"/>
      <c r="Q218" s="55"/>
      <c r="R218" s="55"/>
      <c r="S218" s="55"/>
      <c r="T218" s="55"/>
      <c r="U218" s="55"/>
      <c r="V218" s="100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</row>
    <row r="219" spans="1:214" s="56" customFormat="1" ht="20.100000000000001" customHeight="1">
      <c r="A219" s="54"/>
      <c r="B219" s="69"/>
      <c r="C219" s="177"/>
      <c r="D219" s="109" t="s">
        <v>305</v>
      </c>
      <c r="E219" s="43">
        <v>448.81</v>
      </c>
      <c r="F219" s="212" t="s">
        <v>453</v>
      </c>
      <c r="G219" s="184"/>
      <c r="H219" s="179"/>
      <c r="I219" s="184"/>
      <c r="J219" s="184"/>
      <c r="K219" s="179"/>
      <c r="L219" s="179"/>
      <c r="M219" s="185"/>
      <c r="N219" s="191"/>
      <c r="O219" s="192"/>
      <c r="P219" s="55"/>
      <c r="Q219" s="55"/>
      <c r="R219" s="55"/>
      <c r="S219" s="55"/>
      <c r="T219" s="55"/>
      <c r="U219" s="55"/>
      <c r="V219" s="100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</row>
    <row r="220" spans="1:214" s="56" customFormat="1" ht="20.100000000000001" customHeight="1">
      <c r="A220" s="54"/>
      <c r="B220" s="69"/>
      <c r="C220" s="177"/>
      <c r="D220" s="109" t="s">
        <v>306</v>
      </c>
      <c r="E220" s="43">
        <v>427.8</v>
      </c>
      <c r="F220" s="212" t="s">
        <v>453</v>
      </c>
      <c r="G220" s="184"/>
      <c r="H220" s="179"/>
      <c r="I220" s="184"/>
      <c r="J220" s="184"/>
      <c r="K220" s="179"/>
      <c r="L220" s="179"/>
      <c r="M220" s="185"/>
      <c r="N220" s="191"/>
      <c r="O220" s="192"/>
      <c r="P220" s="55"/>
      <c r="Q220" s="55"/>
      <c r="R220" s="55"/>
      <c r="S220" s="55"/>
      <c r="T220" s="55"/>
      <c r="U220" s="55"/>
      <c r="V220" s="100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</row>
    <row r="221" spans="1:214" s="56" customFormat="1" ht="20.100000000000001" customHeight="1">
      <c r="A221" s="54"/>
      <c r="B221" s="69"/>
      <c r="C221" s="177"/>
      <c r="D221" s="109" t="s">
        <v>307</v>
      </c>
      <c r="E221" s="43">
        <v>427.8</v>
      </c>
      <c r="F221" s="212" t="s">
        <v>453</v>
      </c>
      <c r="G221" s="184"/>
      <c r="H221" s="179"/>
      <c r="I221" s="184"/>
      <c r="J221" s="184"/>
      <c r="K221" s="179"/>
      <c r="L221" s="179"/>
      <c r="M221" s="185"/>
      <c r="N221" s="191"/>
      <c r="O221" s="192"/>
      <c r="P221" s="55"/>
      <c r="Q221" s="55"/>
      <c r="R221" s="55"/>
      <c r="S221" s="55"/>
      <c r="T221" s="55"/>
      <c r="U221" s="55"/>
      <c r="V221" s="100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</row>
    <row r="222" spans="1:214" s="56" customFormat="1" ht="20.100000000000001" customHeight="1">
      <c r="A222" s="54"/>
      <c r="B222" s="69"/>
      <c r="C222" s="177"/>
      <c r="D222" s="109" t="s">
        <v>341</v>
      </c>
      <c r="E222" s="43">
        <v>530.44000000000005</v>
      </c>
      <c r="F222" s="212" t="s">
        <v>453</v>
      </c>
      <c r="G222" s="184"/>
      <c r="H222" s="179"/>
      <c r="I222" s="184"/>
      <c r="J222" s="184"/>
      <c r="K222" s="179"/>
      <c r="L222" s="179"/>
      <c r="M222" s="185"/>
      <c r="N222" s="191"/>
      <c r="O222" s="192"/>
      <c r="P222" s="55"/>
      <c r="Q222" s="55"/>
      <c r="R222" s="55"/>
      <c r="S222" s="55"/>
      <c r="T222" s="55"/>
      <c r="U222" s="55"/>
      <c r="V222" s="100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</row>
    <row r="223" spans="1:214" s="56" customFormat="1" ht="20.100000000000001" customHeight="1">
      <c r="A223" s="195" t="s">
        <v>0</v>
      </c>
      <c r="B223" s="44">
        <f>SUM(B211:B222)</f>
        <v>6599.4</v>
      </c>
      <c r="C223" s="209"/>
      <c r="D223" s="195"/>
      <c r="E223" s="44">
        <f>SUM(E211:E222)</f>
        <v>5207.9600000000009</v>
      </c>
      <c r="F223" s="213"/>
      <c r="G223" s="186"/>
      <c r="H223" s="186"/>
      <c r="I223" s="186"/>
      <c r="J223" s="186"/>
      <c r="K223" s="179"/>
      <c r="L223" s="185"/>
      <c r="M223" s="185"/>
      <c r="N223" s="185"/>
      <c r="O223" s="185"/>
      <c r="P223" s="55"/>
      <c r="Q223" s="55"/>
      <c r="R223" s="55"/>
      <c r="S223" s="55"/>
      <c r="T223" s="55"/>
      <c r="U223" s="55"/>
      <c r="V223" s="100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</row>
    <row r="224" spans="1:214" s="56" customFormat="1" ht="20.100000000000001" customHeight="1">
      <c r="A224" s="53" t="s">
        <v>108</v>
      </c>
      <c r="B224" s="214">
        <v>6599.4</v>
      </c>
      <c r="C224" s="177"/>
      <c r="D224" s="109" t="s">
        <v>297</v>
      </c>
      <c r="E224" s="43">
        <v>616.99</v>
      </c>
      <c r="F224" s="212" t="s">
        <v>454</v>
      </c>
      <c r="G224" s="184"/>
      <c r="H224" s="179"/>
      <c r="I224" s="184"/>
      <c r="J224" s="184"/>
      <c r="K224" s="179"/>
      <c r="L224" s="179"/>
      <c r="M224" s="185"/>
      <c r="N224" s="191"/>
      <c r="O224" s="192"/>
      <c r="P224" s="55"/>
      <c r="Q224" s="55"/>
      <c r="R224" s="55"/>
      <c r="S224" s="55"/>
      <c r="T224" s="55"/>
      <c r="U224" s="55"/>
      <c r="V224" s="100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</row>
    <row r="225" spans="1:214" s="56" customFormat="1" ht="20.100000000000001" customHeight="1">
      <c r="A225" s="54"/>
      <c r="B225" s="69"/>
      <c r="C225" s="177"/>
      <c r="D225" s="109" t="s">
        <v>298</v>
      </c>
      <c r="E225" s="43">
        <v>441.25</v>
      </c>
      <c r="F225" s="212" t="s">
        <v>454</v>
      </c>
      <c r="G225" s="184"/>
      <c r="H225" s="179"/>
      <c r="I225" s="184"/>
      <c r="J225" s="184"/>
      <c r="K225" s="179"/>
      <c r="L225" s="179"/>
      <c r="M225" s="185"/>
      <c r="N225" s="191"/>
      <c r="O225" s="192"/>
      <c r="P225" s="55"/>
      <c r="Q225" s="55"/>
      <c r="R225" s="55"/>
      <c r="S225" s="55"/>
      <c r="T225" s="55"/>
      <c r="U225" s="55"/>
      <c r="V225" s="100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</row>
    <row r="226" spans="1:214" s="56" customFormat="1" ht="20.100000000000001" customHeight="1">
      <c r="A226" s="54"/>
      <c r="B226" s="69"/>
      <c r="C226" s="177"/>
      <c r="D226" s="109" t="s">
        <v>299</v>
      </c>
      <c r="E226" s="43">
        <v>418.23</v>
      </c>
      <c r="F226" s="212" t="s">
        <v>454</v>
      </c>
      <c r="G226" s="184"/>
      <c r="H226" s="179"/>
      <c r="I226" s="184"/>
      <c r="J226" s="184"/>
      <c r="K226" s="179"/>
      <c r="L226" s="179"/>
      <c r="M226" s="185"/>
      <c r="N226" s="191"/>
      <c r="O226" s="192"/>
      <c r="P226" s="55"/>
      <c r="Q226" s="55"/>
      <c r="R226" s="55"/>
      <c r="S226" s="55"/>
      <c r="T226" s="55"/>
      <c r="U226" s="55"/>
      <c r="V226" s="100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</row>
    <row r="227" spans="1:214" s="56" customFormat="1" ht="20.100000000000001" customHeight="1">
      <c r="A227" s="54"/>
      <c r="B227" s="69"/>
      <c r="C227" s="177"/>
      <c r="D227" s="109" t="s">
        <v>301</v>
      </c>
      <c r="E227" s="43">
        <v>523.67999999999995</v>
      </c>
      <c r="F227" s="212" t="s">
        <v>454</v>
      </c>
      <c r="G227" s="184"/>
      <c r="H227" s="179"/>
      <c r="I227" s="184"/>
      <c r="J227" s="184"/>
      <c r="K227" s="179"/>
      <c r="L227" s="179"/>
      <c r="M227" s="185"/>
      <c r="N227" s="191"/>
      <c r="O227" s="192"/>
      <c r="P227" s="55"/>
      <c r="Q227" s="55"/>
      <c r="R227" s="55"/>
      <c r="S227" s="55"/>
      <c r="T227" s="55"/>
      <c r="U227" s="55"/>
      <c r="V227" s="100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</row>
    <row r="228" spans="1:214" s="56" customFormat="1" ht="20.100000000000001" customHeight="1">
      <c r="A228" s="54"/>
      <c r="B228" s="69"/>
      <c r="C228" s="177"/>
      <c r="D228" s="109" t="s">
        <v>340</v>
      </c>
      <c r="E228" s="43">
        <v>469.2</v>
      </c>
      <c r="F228" s="212" t="s">
        <v>454</v>
      </c>
      <c r="G228" s="184"/>
      <c r="H228" s="179"/>
      <c r="I228" s="184"/>
      <c r="J228" s="184"/>
      <c r="K228" s="179"/>
      <c r="L228" s="179"/>
      <c r="M228" s="185"/>
      <c r="N228" s="191"/>
      <c r="O228" s="192"/>
      <c r="P228" s="55"/>
      <c r="Q228" s="55"/>
      <c r="R228" s="55"/>
      <c r="S228" s="55"/>
      <c r="T228" s="55"/>
      <c r="U228" s="55"/>
      <c r="V228" s="100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</row>
    <row r="229" spans="1:214" s="56" customFormat="1" ht="20.100000000000001" customHeight="1">
      <c r="A229" s="54"/>
      <c r="B229" s="69"/>
      <c r="C229" s="177"/>
      <c r="D229" s="109" t="s">
        <v>302</v>
      </c>
      <c r="E229" s="43">
        <v>469.2</v>
      </c>
      <c r="F229" s="212" t="s">
        <v>454</v>
      </c>
      <c r="G229" s="184"/>
      <c r="H229" s="179"/>
      <c r="I229" s="184"/>
      <c r="J229" s="184"/>
      <c r="K229" s="179"/>
      <c r="L229" s="179"/>
      <c r="M229" s="185"/>
      <c r="N229" s="191"/>
      <c r="O229" s="192"/>
      <c r="P229" s="55"/>
      <c r="Q229" s="55"/>
      <c r="R229" s="55"/>
      <c r="S229" s="55"/>
      <c r="T229" s="55"/>
      <c r="U229" s="55"/>
      <c r="V229" s="100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</row>
    <row r="230" spans="1:214" s="56" customFormat="1" ht="20.100000000000001" customHeight="1">
      <c r="A230" s="54"/>
      <c r="B230" s="69"/>
      <c r="C230" s="177"/>
      <c r="D230" s="109" t="s">
        <v>303</v>
      </c>
      <c r="E230" s="43">
        <v>413.66</v>
      </c>
      <c r="F230" s="212" t="s">
        <v>454</v>
      </c>
      <c r="G230" s="184"/>
      <c r="H230" s="179"/>
      <c r="I230" s="184"/>
      <c r="J230" s="184"/>
      <c r="K230" s="179"/>
      <c r="L230" s="179"/>
      <c r="M230" s="185"/>
      <c r="N230" s="191"/>
      <c r="O230" s="192"/>
      <c r="P230" s="55"/>
      <c r="Q230" s="55"/>
      <c r="R230" s="55"/>
      <c r="S230" s="55"/>
      <c r="T230" s="55"/>
      <c r="U230" s="55"/>
      <c r="V230" s="100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</row>
    <row r="231" spans="1:214" s="56" customFormat="1" ht="20.100000000000001" customHeight="1">
      <c r="A231" s="54"/>
      <c r="B231" s="69"/>
      <c r="C231" s="177"/>
      <c r="D231" s="109" t="s">
        <v>304</v>
      </c>
      <c r="E231" s="43">
        <v>383.39</v>
      </c>
      <c r="F231" s="212" t="s">
        <v>454</v>
      </c>
      <c r="G231" s="184"/>
      <c r="H231" s="179"/>
      <c r="I231" s="184"/>
      <c r="J231" s="184"/>
      <c r="K231" s="179"/>
      <c r="L231" s="179"/>
      <c r="M231" s="185"/>
      <c r="N231" s="191"/>
      <c r="O231" s="192"/>
      <c r="P231" s="55"/>
      <c r="Q231" s="55"/>
      <c r="R231" s="55"/>
      <c r="S231" s="55"/>
      <c r="T231" s="55"/>
      <c r="U231" s="55"/>
      <c r="V231" s="100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</row>
    <row r="232" spans="1:214" s="56" customFormat="1" ht="20.100000000000001" customHeight="1">
      <c r="A232" s="54"/>
      <c r="B232" s="69"/>
      <c r="C232" s="177"/>
      <c r="D232" s="109" t="s">
        <v>305</v>
      </c>
      <c r="E232" s="43">
        <v>494.95</v>
      </c>
      <c r="F232" s="212" t="s">
        <v>454</v>
      </c>
      <c r="G232" s="184"/>
      <c r="H232" s="179"/>
      <c r="I232" s="184"/>
      <c r="J232" s="184"/>
      <c r="K232" s="179"/>
      <c r="L232" s="179"/>
      <c r="M232" s="185"/>
      <c r="N232" s="191"/>
      <c r="O232" s="192"/>
      <c r="P232" s="55"/>
      <c r="Q232" s="55"/>
      <c r="R232" s="55"/>
      <c r="S232" s="55"/>
      <c r="T232" s="55"/>
      <c r="U232" s="55"/>
      <c r="V232" s="100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</row>
    <row r="233" spans="1:214" s="56" customFormat="1" ht="20.100000000000001" customHeight="1">
      <c r="A233" s="54"/>
      <c r="B233" s="69"/>
      <c r="C233" s="177"/>
      <c r="D233" s="109" t="s">
        <v>306</v>
      </c>
      <c r="E233" s="43">
        <v>469.2</v>
      </c>
      <c r="F233" s="212" t="s">
        <v>454</v>
      </c>
      <c r="G233" s="184"/>
      <c r="H233" s="179"/>
      <c r="I233" s="184"/>
      <c r="J233" s="184"/>
      <c r="K233" s="179"/>
      <c r="L233" s="179"/>
      <c r="M233" s="185"/>
      <c r="N233" s="191"/>
      <c r="O233" s="192"/>
      <c r="P233" s="55"/>
      <c r="Q233" s="55"/>
      <c r="R233" s="55"/>
      <c r="S233" s="55"/>
      <c r="T233" s="55"/>
      <c r="U233" s="55"/>
      <c r="V233" s="100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</row>
    <row r="234" spans="1:214" s="56" customFormat="1" ht="20.100000000000001" customHeight="1">
      <c r="A234" s="54"/>
      <c r="B234" s="69"/>
      <c r="C234" s="177"/>
      <c r="D234" s="109" t="s">
        <v>307</v>
      </c>
      <c r="E234" s="43">
        <v>469.2</v>
      </c>
      <c r="F234" s="212" t="s">
        <v>454</v>
      </c>
      <c r="G234" s="184"/>
      <c r="H234" s="179"/>
      <c r="I234" s="184"/>
      <c r="J234" s="184"/>
      <c r="K234" s="179"/>
      <c r="L234" s="179"/>
      <c r="M234" s="185"/>
      <c r="N234" s="191"/>
      <c r="O234" s="192"/>
      <c r="P234" s="55"/>
      <c r="Q234" s="55"/>
      <c r="R234" s="55"/>
      <c r="S234" s="55"/>
      <c r="T234" s="55"/>
      <c r="U234" s="55"/>
      <c r="V234" s="100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</row>
    <row r="235" spans="1:214" s="56" customFormat="1" ht="20.100000000000001" customHeight="1">
      <c r="A235" s="54"/>
      <c r="B235" s="69"/>
      <c r="C235" s="177"/>
      <c r="D235" s="109" t="s">
        <v>341</v>
      </c>
      <c r="E235" s="43">
        <v>578.16</v>
      </c>
      <c r="F235" s="212" t="s">
        <v>454</v>
      </c>
      <c r="G235" s="184"/>
      <c r="H235" s="179"/>
      <c r="I235" s="184"/>
      <c r="J235" s="184"/>
      <c r="K235" s="179"/>
      <c r="L235" s="179"/>
      <c r="M235" s="185"/>
      <c r="N235" s="191"/>
      <c r="O235" s="192"/>
      <c r="P235" s="55"/>
      <c r="Q235" s="55"/>
      <c r="R235" s="55"/>
      <c r="S235" s="55"/>
      <c r="T235" s="55"/>
      <c r="U235" s="55"/>
      <c r="V235" s="100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</row>
    <row r="236" spans="1:214" s="56" customFormat="1" ht="20.100000000000001" customHeight="1">
      <c r="A236" s="195" t="s">
        <v>0</v>
      </c>
      <c r="B236" s="44">
        <f>SUM(B224:B235)</f>
        <v>6599.4</v>
      </c>
      <c r="C236" s="209"/>
      <c r="D236" s="195"/>
      <c r="E236" s="44">
        <f>SUM(E224:E235)</f>
        <v>5747.1099999999988</v>
      </c>
      <c r="F236" s="213"/>
      <c r="G236" s="186"/>
      <c r="H236" s="186"/>
      <c r="I236" s="186"/>
      <c r="J236" s="186"/>
      <c r="K236" s="179"/>
      <c r="L236" s="185"/>
      <c r="M236" s="185"/>
      <c r="N236" s="185"/>
      <c r="O236" s="185"/>
      <c r="P236" s="55"/>
      <c r="Q236" s="55"/>
      <c r="R236" s="55"/>
      <c r="S236" s="55"/>
      <c r="T236" s="55"/>
      <c r="U236" s="55"/>
      <c r="V236" s="100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</row>
    <row r="237" spans="1:214" s="56" customFormat="1" ht="20.100000000000001" customHeight="1">
      <c r="A237" s="53" t="s">
        <v>109</v>
      </c>
      <c r="B237" s="214">
        <v>6599.4</v>
      </c>
      <c r="C237" s="177"/>
      <c r="D237" s="109" t="s">
        <v>297</v>
      </c>
      <c r="E237" s="43">
        <v>390.44</v>
      </c>
      <c r="F237" s="212" t="s">
        <v>455</v>
      </c>
      <c r="G237" s="184"/>
      <c r="H237" s="179"/>
      <c r="I237" s="184"/>
      <c r="J237" s="184"/>
      <c r="K237" s="179"/>
      <c r="L237" s="179"/>
      <c r="M237" s="185"/>
      <c r="N237" s="191"/>
      <c r="O237" s="192"/>
      <c r="P237" s="55"/>
      <c r="Q237" s="55"/>
      <c r="R237" s="55"/>
      <c r="S237" s="55"/>
      <c r="T237" s="55"/>
      <c r="U237" s="55"/>
      <c r="V237" s="100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</row>
    <row r="238" spans="1:214" s="56" customFormat="1" ht="26.25" customHeight="1">
      <c r="A238" s="54"/>
      <c r="B238" s="69"/>
      <c r="C238" s="177"/>
      <c r="D238" s="109" t="s">
        <v>298</v>
      </c>
      <c r="E238" s="43">
        <v>441.25</v>
      </c>
      <c r="F238" s="212" t="s">
        <v>455</v>
      </c>
      <c r="G238" s="184"/>
      <c r="H238" s="179"/>
      <c r="I238" s="184"/>
      <c r="J238" s="184"/>
      <c r="K238" s="179"/>
      <c r="L238" s="179"/>
      <c r="M238" s="185"/>
      <c r="N238" s="191"/>
      <c r="O238" s="192"/>
      <c r="P238" s="55"/>
      <c r="Q238" s="55"/>
      <c r="R238" s="55"/>
      <c r="S238" s="55"/>
      <c r="T238" s="55"/>
      <c r="U238" s="55"/>
      <c r="V238" s="100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</row>
    <row r="239" spans="1:214" s="56" customFormat="1" ht="26.25" customHeight="1">
      <c r="A239" s="54"/>
      <c r="B239" s="69"/>
      <c r="C239" s="177"/>
      <c r="D239" s="109" t="s">
        <v>299</v>
      </c>
      <c r="E239" s="43">
        <v>418.23</v>
      </c>
      <c r="F239" s="212" t="s">
        <v>455</v>
      </c>
      <c r="G239" s="184"/>
      <c r="H239" s="179"/>
      <c r="I239" s="184"/>
      <c r="J239" s="184"/>
      <c r="K239" s="179"/>
      <c r="L239" s="179"/>
      <c r="M239" s="185"/>
      <c r="N239" s="191"/>
      <c r="O239" s="192"/>
      <c r="P239" s="55"/>
      <c r="Q239" s="55"/>
      <c r="R239" s="55"/>
      <c r="S239" s="55"/>
      <c r="T239" s="55"/>
      <c r="U239" s="55"/>
      <c r="V239" s="100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</row>
    <row r="240" spans="1:214" s="56" customFormat="1" ht="20.100000000000001" customHeight="1">
      <c r="A240" s="54"/>
      <c r="B240" s="69"/>
      <c r="C240" s="177"/>
      <c r="D240" s="109" t="s">
        <v>301</v>
      </c>
      <c r="E240" s="43">
        <v>523.67999999999995</v>
      </c>
      <c r="F240" s="212" t="s">
        <v>455</v>
      </c>
      <c r="G240" s="184"/>
      <c r="H240" s="179"/>
      <c r="I240" s="184"/>
      <c r="J240" s="184"/>
      <c r="K240" s="179"/>
      <c r="L240" s="179"/>
      <c r="M240" s="185"/>
      <c r="N240" s="191"/>
      <c r="O240" s="192"/>
      <c r="P240" s="55"/>
      <c r="Q240" s="55"/>
      <c r="R240" s="55"/>
      <c r="S240" s="55"/>
      <c r="T240" s="55"/>
      <c r="U240" s="55"/>
      <c r="V240" s="100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</row>
    <row r="241" spans="1:214" s="56" customFormat="1" ht="20.100000000000001" customHeight="1">
      <c r="A241" s="54"/>
      <c r="B241" s="69"/>
      <c r="C241" s="177"/>
      <c r="D241" s="109" t="s">
        <v>340</v>
      </c>
      <c r="E241" s="43">
        <v>359.65</v>
      </c>
      <c r="F241" s="212" t="s">
        <v>455</v>
      </c>
      <c r="G241" s="184"/>
      <c r="H241" s="179"/>
      <c r="I241" s="184"/>
      <c r="J241" s="184"/>
      <c r="K241" s="179"/>
      <c r="L241" s="179"/>
      <c r="M241" s="185"/>
      <c r="N241" s="191"/>
      <c r="O241" s="192"/>
      <c r="P241" s="55"/>
      <c r="Q241" s="55"/>
      <c r="R241" s="55"/>
      <c r="S241" s="55"/>
      <c r="T241" s="55"/>
      <c r="U241" s="55"/>
      <c r="V241" s="100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</row>
    <row r="242" spans="1:214" s="56" customFormat="1" ht="20.100000000000001" customHeight="1">
      <c r="A242" s="54"/>
      <c r="B242" s="69"/>
      <c r="C242" s="177"/>
      <c r="D242" s="109" t="s">
        <v>302</v>
      </c>
      <c r="E242" s="43">
        <v>469.2</v>
      </c>
      <c r="F242" s="212" t="s">
        <v>455</v>
      </c>
      <c r="G242" s="184"/>
      <c r="H242" s="179"/>
      <c r="I242" s="184"/>
      <c r="J242" s="184"/>
      <c r="K242" s="179"/>
      <c r="L242" s="179"/>
      <c r="M242" s="185"/>
      <c r="N242" s="191"/>
      <c r="O242" s="192"/>
      <c r="P242" s="55"/>
      <c r="Q242" s="55"/>
      <c r="R242" s="55"/>
      <c r="S242" s="55"/>
      <c r="T242" s="55"/>
      <c r="U242" s="55"/>
      <c r="V242" s="100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</row>
    <row r="243" spans="1:214" s="56" customFormat="1" ht="20.100000000000001" customHeight="1">
      <c r="A243" s="54"/>
      <c r="B243" s="69"/>
      <c r="C243" s="177"/>
      <c r="D243" s="109" t="s">
        <v>303</v>
      </c>
      <c r="E243" s="43">
        <v>413.66</v>
      </c>
      <c r="F243" s="212" t="s">
        <v>455</v>
      </c>
      <c r="G243" s="184"/>
      <c r="H243" s="179"/>
      <c r="I243" s="184"/>
      <c r="J243" s="184"/>
      <c r="K243" s="179"/>
      <c r="L243" s="179"/>
      <c r="M243" s="185"/>
      <c r="N243" s="191"/>
      <c r="O243" s="192"/>
      <c r="P243" s="55"/>
      <c r="Q243" s="55"/>
      <c r="R243" s="55"/>
      <c r="S243" s="55"/>
      <c r="T243" s="55"/>
      <c r="U243" s="55"/>
      <c r="V243" s="100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</row>
    <row r="244" spans="1:214" s="56" customFormat="1" ht="20.100000000000001" customHeight="1">
      <c r="A244" s="54"/>
      <c r="B244" s="69"/>
      <c r="C244" s="177"/>
      <c r="D244" s="109" t="s">
        <v>304</v>
      </c>
      <c r="E244" s="43">
        <v>383.39</v>
      </c>
      <c r="F244" s="212" t="s">
        <v>455</v>
      </c>
      <c r="G244" s="184"/>
      <c r="H244" s="179"/>
      <c r="I244" s="184"/>
      <c r="J244" s="184"/>
      <c r="K244" s="179"/>
      <c r="L244" s="179"/>
      <c r="M244" s="185"/>
      <c r="N244" s="191"/>
      <c r="O244" s="192"/>
      <c r="P244" s="55"/>
      <c r="Q244" s="55"/>
      <c r="R244" s="55"/>
      <c r="S244" s="55"/>
      <c r="T244" s="55"/>
      <c r="U244" s="55"/>
      <c r="V244" s="100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</row>
    <row r="245" spans="1:214" s="56" customFormat="1" ht="20.100000000000001" customHeight="1">
      <c r="A245" s="54"/>
      <c r="B245" s="69"/>
      <c r="C245" s="177"/>
      <c r="D245" s="109" t="s">
        <v>305</v>
      </c>
      <c r="E245" s="43">
        <v>494.95</v>
      </c>
      <c r="F245" s="212" t="s">
        <v>455</v>
      </c>
      <c r="G245" s="184"/>
      <c r="H245" s="179"/>
      <c r="I245" s="184"/>
      <c r="J245" s="184"/>
      <c r="K245" s="179"/>
      <c r="L245" s="179"/>
      <c r="M245" s="185"/>
      <c r="N245" s="191"/>
      <c r="O245" s="192"/>
      <c r="P245" s="55"/>
      <c r="Q245" s="55"/>
      <c r="R245" s="55"/>
      <c r="S245" s="55"/>
      <c r="T245" s="55"/>
      <c r="U245" s="55"/>
      <c r="V245" s="100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</row>
    <row r="246" spans="1:214" s="56" customFormat="1" ht="20.100000000000001" customHeight="1">
      <c r="A246" s="54"/>
      <c r="B246" s="69"/>
      <c r="C246" s="177"/>
      <c r="D246" s="109" t="s">
        <v>306</v>
      </c>
      <c r="E246" s="43">
        <v>469.2</v>
      </c>
      <c r="F246" s="212" t="s">
        <v>455</v>
      </c>
      <c r="G246" s="184"/>
      <c r="H246" s="179"/>
      <c r="I246" s="184"/>
      <c r="J246" s="184"/>
      <c r="K246" s="179"/>
      <c r="L246" s="179"/>
      <c r="M246" s="185"/>
      <c r="N246" s="191"/>
      <c r="O246" s="192"/>
      <c r="P246" s="55"/>
      <c r="Q246" s="55"/>
      <c r="R246" s="55"/>
      <c r="S246" s="55"/>
      <c r="T246" s="55"/>
      <c r="U246" s="55"/>
      <c r="V246" s="100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</row>
    <row r="247" spans="1:214" s="56" customFormat="1" ht="20.100000000000001" customHeight="1">
      <c r="A247" s="54"/>
      <c r="B247" s="69"/>
      <c r="C247" s="177"/>
      <c r="D247" s="109" t="s">
        <v>307</v>
      </c>
      <c r="E247" s="43">
        <v>469.2</v>
      </c>
      <c r="F247" s="212" t="s">
        <v>455</v>
      </c>
      <c r="G247" s="184"/>
      <c r="H247" s="179"/>
      <c r="I247" s="184"/>
      <c r="J247" s="184"/>
      <c r="K247" s="179"/>
      <c r="L247" s="179"/>
      <c r="M247" s="185"/>
      <c r="N247" s="191"/>
      <c r="O247" s="192"/>
      <c r="P247" s="55"/>
      <c r="Q247" s="55"/>
      <c r="R247" s="55"/>
      <c r="S247" s="55"/>
      <c r="T247" s="55"/>
      <c r="U247" s="55"/>
      <c r="V247" s="100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</row>
    <row r="248" spans="1:214" s="56" customFormat="1" ht="20.100000000000001" customHeight="1">
      <c r="A248" s="54"/>
      <c r="B248" s="69"/>
      <c r="C248" s="177"/>
      <c r="D248" s="109" t="s">
        <v>341</v>
      </c>
      <c r="E248" s="43">
        <v>578.16</v>
      </c>
      <c r="F248" s="212" t="s">
        <v>455</v>
      </c>
      <c r="G248" s="184"/>
      <c r="H248" s="179"/>
      <c r="I248" s="184"/>
      <c r="J248" s="184"/>
      <c r="K248" s="179"/>
      <c r="L248" s="179"/>
      <c r="M248" s="185"/>
      <c r="N248" s="191"/>
      <c r="O248" s="192"/>
      <c r="P248" s="55"/>
      <c r="Q248" s="55"/>
      <c r="R248" s="55"/>
      <c r="S248" s="55"/>
      <c r="T248" s="55"/>
      <c r="U248" s="55"/>
      <c r="V248" s="100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</row>
    <row r="249" spans="1:214" s="56" customFormat="1" ht="20.100000000000001" customHeight="1">
      <c r="A249" s="195" t="s">
        <v>0</v>
      </c>
      <c r="B249" s="44">
        <f>SUM(B237:B248)</f>
        <v>6599.4</v>
      </c>
      <c r="C249" s="209"/>
      <c r="D249" s="195"/>
      <c r="E249" s="44">
        <f>SUM(E237:E248)</f>
        <v>5411.0099999999993</v>
      </c>
      <c r="F249" s="213"/>
      <c r="G249" s="186"/>
      <c r="H249" s="186"/>
      <c r="I249" s="186"/>
      <c r="J249" s="186"/>
      <c r="K249" s="179"/>
      <c r="L249" s="185"/>
      <c r="M249" s="185"/>
      <c r="N249" s="185"/>
      <c r="O249" s="185"/>
      <c r="P249" s="55"/>
      <c r="Q249" s="55"/>
      <c r="R249" s="55"/>
      <c r="S249" s="55"/>
      <c r="T249" s="55"/>
      <c r="U249" s="55"/>
      <c r="V249" s="100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</row>
    <row r="250" spans="1:214" s="56" customFormat="1" ht="20.100000000000001" customHeight="1">
      <c r="A250" s="53" t="s">
        <v>51</v>
      </c>
      <c r="B250" s="214">
        <v>6120</v>
      </c>
      <c r="C250" s="177"/>
      <c r="D250" s="109" t="s">
        <v>297</v>
      </c>
      <c r="E250" s="43">
        <v>307.18</v>
      </c>
      <c r="F250" s="212" t="s">
        <v>456</v>
      </c>
      <c r="G250" s="184"/>
      <c r="H250" s="179"/>
      <c r="I250" s="184"/>
      <c r="J250" s="184"/>
      <c r="K250" s="179"/>
      <c r="L250" s="179"/>
      <c r="M250" s="185"/>
      <c r="N250" s="191"/>
      <c r="O250" s="192"/>
      <c r="P250" s="55"/>
      <c r="Q250" s="55"/>
      <c r="R250" s="55"/>
      <c r="S250" s="55"/>
      <c r="T250" s="55"/>
      <c r="U250" s="55"/>
      <c r="V250" s="100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</row>
    <row r="251" spans="1:214" s="56" customFormat="1" ht="20.100000000000001" customHeight="1">
      <c r="A251" s="54"/>
      <c r="B251" s="69"/>
      <c r="C251" s="177"/>
      <c r="D251" s="109" t="s">
        <v>298</v>
      </c>
      <c r="E251" s="43">
        <v>424.25</v>
      </c>
      <c r="F251" s="212" t="s">
        <v>456</v>
      </c>
      <c r="G251" s="184"/>
      <c r="H251" s="179"/>
      <c r="I251" s="184"/>
      <c r="J251" s="184"/>
      <c r="K251" s="179"/>
      <c r="L251" s="179"/>
      <c r="M251" s="185"/>
      <c r="N251" s="191"/>
      <c r="O251" s="192"/>
      <c r="P251" s="55"/>
      <c r="Q251" s="55"/>
      <c r="R251" s="55"/>
      <c r="S251" s="55"/>
      <c r="T251" s="55"/>
      <c r="U251" s="55"/>
      <c r="V251" s="100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</row>
    <row r="252" spans="1:214" s="56" customFormat="1" ht="20.100000000000001" customHeight="1">
      <c r="A252" s="54"/>
      <c r="B252" s="69"/>
      <c r="C252" s="177"/>
      <c r="D252" s="109" t="s">
        <v>299</v>
      </c>
      <c r="E252" s="43">
        <v>401.23</v>
      </c>
      <c r="F252" s="212" t="s">
        <v>456</v>
      </c>
      <c r="G252" s="184"/>
      <c r="H252" s="179"/>
      <c r="I252" s="184"/>
      <c r="J252" s="184"/>
      <c r="K252" s="179"/>
      <c r="L252" s="179"/>
      <c r="M252" s="185"/>
      <c r="N252" s="191"/>
      <c r="O252" s="192"/>
      <c r="P252" s="55"/>
      <c r="Q252" s="55"/>
      <c r="R252" s="55"/>
      <c r="S252" s="55"/>
      <c r="T252" s="55"/>
      <c r="U252" s="55"/>
      <c r="V252" s="100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</row>
    <row r="253" spans="1:214" s="56" customFormat="1" ht="20.100000000000001" customHeight="1">
      <c r="A253" s="54"/>
      <c r="B253" s="69"/>
      <c r="C253" s="177"/>
      <c r="D253" s="109" t="s">
        <v>301</v>
      </c>
      <c r="E253" s="43">
        <v>506.68</v>
      </c>
      <c r="F253" s="212" t="s">
        <v>456</v>
      </c>
      <c r="G253" s="184"/>
      <c r="H253" s="179"/>
      <c r="I253" s="184"/>
      <c r="J253" s="184"/>
      <c r="K253" s="179"/>
      <c r="L253" s="179"/>
      <c r="M253" s="185"/>
      <c r="N253" s="191"/>
      <c r="O253" s="192"/>
      <c r="P253" s="55"/>
      <c r="Q253" s="55"/>
      <c r="R253" s="55"/>
      <c r="S253" s="55"/>
      <c r="T253" s="55"/>
      <c r="U253" s="55"/>
      <c r="V253" s="100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</row>
    <row r="254" spans="1:214" s="56" customFormat="1" ht="20.100000000000001" customHeight="1">
      <c r="A254" s="54"/>
      <c r="B254" s="69"/>
      <c r="C254" s="177"/>
      <c r="D254" s="109" t="s">
        <v>340</v>
      </c>
      <c r="E254" s="43">
        <v>369.89</v>
      </c>
      <c r="F254" s="212" t="s">
        <v>456</v>
      </c>
      <c r="G254" s="184"/>
      <c r="H254" s="179"/>
      <c r="I254" s="184"/>
      <c r="J254" s="184"/>
      <c r="K254" s="179"/>
      <c r="L254" s="179"/>
      <c r="M254" s="185"/>
      <c r="N254" s="191"/>
      <c r="O254" s="192"/>
      <c r="P254" s="55"/>
      <c r="Q254" s="55"/>
      <c r="R254" s="55"/>
      <c r="S254" s="55"/>
      <c r="T254" s="55"/>
      <c r="U254" s="55"/>
      <c r="V254" s="100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</row>
    <row r="255" spans="1:214" s="56" customFormat="1" ht="20.100000000000001" customHeight="1">
      <c r="A255" s="54"/>
      <c r="B255" s="69"/>
      <c r="C255" s="177"/>
      <c r="D255" s="109" t="s">
        <v>302</v>
      </c>
      <c r="E255" s="43">
        <v>452.2</v>
      </c>
      <c r="F255" s="212" t="s">
        <v>456</v>
      </c>
      <c r="G255" s="184"/>
      <c r="H255" s="179"/>
      <c r="I255" s="184"/>
      <c r="J255" s="184"/>
      <c r="K255" s="179"/>
      <c r="L255" s="179"/>
      <c r="M255" s="185"/>
      <c r="N255" s="191"/>
      <c r="O255" s="192"/>
      <c r="P255" s="55"/>
      <c r="Q255" s="55"/>
      <c r="R255" s="55"/>
      <c r="S255" s="55"/>
      <c r="T255" s="55"/>
      <c r="U255" s="55"/>
      <c r="V255" s="100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</row>
    <row r="256" spans="1:214" s="56" customFormat="1" ht="20.100000000000001" customHeight="1">
      <c r="A256" s="54"/>
      <c r="B256" s="69"/>
      <c r="C256" s="177"/>
      <c r="D256" s="109" t="s">
        <v>303</v>
      </c>
      <c r="E256" s="43">
        <v>396.66</v>
      </c>
      <c r="F256" s="212" t="s">
        <v>456</v>
      </c>
      <c r="G256" s="184"/>
      <c r="H256" s="179"/>
      <c r="I256" s="184"/>
      <c r="J256" s="184"/>
      <c r="K256" s="179"/>
      <c r="L256" s="179"/>
      <c r="M256" s="185"/>
      <c r="N256" s="191"/>
      <c r="O256" s="192"/>
      <c r="P256" s="55"/>
      <c r="Q256" s="55"/>
      <c r="R256" s="55"/>
      <c r="S256" s="55"/>
      <c r="T256" s="55"/>
      <c r="U256" s="55"/>
      <c r="V256" s="100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</row>
    <row r="257" spans="1:214" s="56" customFormat="1" ht="20.100000000000001" customHeight="1">
      <c r="A257" s="54"/>
      <c r="B257" s="69"/>
      <c r="C257" s="177"/>
      <c r="D257" s="109" t="s">
        <v>304</v>
      </c>
      <c r="E257" s="43">
        <v>366.39</v>
      </c>
      <c r="F257" s="212" t="s">
        <v>456</v>
      </c>
      <c r="G257" s="184"/>
      <c r="H257" s="179"/>
      <c r="I257" s="184"/>
      <c r="J257" s="184"/>
      <c r="K257" s="179"/>
      <c r="L257" s="179"/>
      <c r="M257" s="185"/>
      <c r="N257" s="191"/>
      <c r="O257" s="192"/>
      <c r="P257" s="55"/>
      <c r="Q257" s="55"/>
      <c r="R257" s="55"/>
      <c r="S257" s="55"/>
      <c r="T257" s="55"/>
      <c r="U257" s="55"/>
      <c r="V257" s="100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</row>
    <row r="258" spans="1:214" s="56" customFormat="1" ht="20.100000000000001" customHeight="1">
      <c r="A258" s="54"/>
      <c r="B258" s="69"/>
      <c r="C258" s="177"/>
      <c r="D258" s="109" t="s">
        <v>305</v>
      </c>
      <c r="E258" s="43">
        <v>477.95</v>
      </c>
      <c r="F258" s="212" t="s">
        <v>456</v>
      </c>
      <c r="G258" s="184"/>
      <c r="H258" s="179"/>
      <c r="I258" s="184"/>
      <c r="J258" s="184"/>
      <c r="K258" s="179"/>
      <c r="L258" s="179"/>
      <c r="M258" s="185"/>
      <c r="N258" s="191"/>
      <c r="O258" s="192"/>
      <c r="P258" s="55"/>
      <c r="Q258" s="55"/>
      <c r="R258" s="55"/>
      <c r="S258" s="55"/>
      <c r="T258" s="55"/>
      <c r="U258" s="55"/>
      <c r="V258" s="100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</row>
    <row r="259" spans="1:214" s="56" customFormat="1" ht="20.100000000000001" customHeight="1">
      <c r="A259" s="54"/>
      <c r="B259" s="69"/>
      <c r="C259" s="177"/>
      <c r="D259" s="109" t="s">
        <v>306</v>
      </c>
      <c r="E259" s="43">
        <v>452.2</v>
      </c>
      <c r="F259" s="212" t="s">
        <v>456</v>
      </c>
      <c r="G259" s="184"/>
      <c r="H259" s="179"/>
      <c r="I259" s="184"/>
      <c r="J259" s="184"/>
      <c r="K259" s="179"/>
      <c r="L259" s="179"/>
      <c r="M259" s="185"/>
      <c r="N259" s="191"/>
      <c r="O259" s="192"/>
      <c r="P259" s="55"/>
      <c r="Q259" s="55"/>
      <c r="R259" s="55"/>
      <c r="S259" s="55"/>
      <c r="T259" s="55"/>
      <c r="U259" s="55"/>
      <c r="V259" s="100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</row>
    <row r="260" spans="1:214" s="56" customFormat="1" ht="20.100000000000001" customHeight="1">
      <c r="A260" s="54"/>
      <c r="B260" s="69"/>
      <c r="C260" s="177"/>
      <c r="D260" s="109" t="s">
        <v>307</v>
      </c>
      <c r="E260" s="43">
        <v>452.2</v>
      </c>
      <c r="F260" s="212" t="s">
        <v>456</v>
      </c>
      <c r="G260" s="184"/>
      <c r="H260" s="179"/>
      <c r="I260" s="184"/>
      <c r="J260" s="184"/>
      <c r="K260" s="179"/>
      <c r="L260" s="179"/>
      <c r="M260" s="185"/>
      <c r="N260" s="191"/>
      <c r="O260" s="192"/>
      <c r="P260" s="55"/>
      <c r="Q260" s="55"/>
      <c r="R260" s="55"/>
      <c r="S260" s="55"/>
      <c r="T260" s="55"/>
      <c r="U260" s="55"/>
      <c r="V260" s="100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</row>
    <row r="261" spans="1:214" s="56" customFormat="1" ht="20.100000000000001" customHeight="1">
      <c r="A261" s="54"/>
      <c r="B261" s="69"/>
      <c r="C261" s="177"/>
      <c r="D261" s="109" t="s">
        <v>341</v>
      </c>
      <c r="E261" s="43">
        <v>561.16</v>
      </c>
      <c r="F261" s="212" t="s">
        <v>456</v>
      </c>
      <c r="G261" s="184"/>
      <c r="H261" s="179"/>
      <c r="I261" s="184"/>
      <c r="J261" s="184"/>
      <c r="K261" s="179"/>
      <c r="L261" s="179"/>
      <c r="M261" s="185"/>
      <c r="N261" s="191"/>
      <c r="O261" s="192"/>
      <c r="P261" s="55"/>
      <c r="Q261" s="55"/>
      <c r="R261" s="55"/>
      <c r="S261" s="55"/>
      <c r="T261" s="55"/>
      <c r="U261" s="55"/>
      <c r="V261" s="100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</row>
    <row r="262" spans="1:214" s="56" customFormat="1" ht="20.100000000000001" customHeight="1">
      <c r="A262" s="195" t="s">
        <v>0</v>
      </c>
      <c r="B262" s="44">
        <f>SUM(B250:B261)</f>
        <v>6120</v>
      </c>
      <c r="C262" s="209"/>
      <c r="D262" s="195"/>
      <c r="E262" s="44">
        <f>SUM(E250:E261)</f>
        <v>5167.9899999999989</v>
      </c>
      <c r="F262" s="213"/>
      <c r="G262" s="186"/>
      <c r="H262" s="186"/>
      <c r="I262" s="186"/>
      <c r="J262" s="186"/>
      <c r="K262" s="179"/>
      <c r="L262" s="185"/>
      <c r="M262" s="185"/>
      <c r="N262" s="185"/>
      <c r="O262" s="185"/>
      <c r="P262" s="55"/>
      <c r="Q262" s="55"/>
      <c r="R262" s="55"/>
      <c r="S262" s="55"/>
      <c r="T262" s="55"/>
      <c r="U262" s="55"/>
      <c r="V262" s="100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</row>
    <row r="263" spans="1:214" s="56" customFormat="1" ht="20.100000000000001" customHeight="1">
      <c r="A263" s="53" t="s">
        <v>52</v>
      </c>
      <c r="B263" s="214">
        <v>6599.4</v>
      </c>
      <c r="C263" s="177"/>
      <c r="D263" s="109" t="s">
        <v>297</v>
      </c>
      <c r="E263" s="43">
        <v>324.18</v>
      </c>
      <c r="F263" s="212" t="s">
        <v>457</v>
      </c>
      <c r="G263" s="184"/>
      <c r="H263" s="179"/>
      <c r="I263" s="184"/>
      <c r="J263" s="184"/>
      <c r="K263" s="179"/>
      <c r="L263" s="179"/>
      <c r="M263" s="185"/>
      <c r="N263" s="191"/>
      <c r="O263" s="192"/>
      <c r="P263" s="55"/>
      <c r="Q263" s="55"/>
      <c r="R263" s="55"/>
      <c r="S263" s="55"/>
      <c r="T263" s="55"/>
      <c r="U263" s="55"/>
      <c r="V263" s="100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</row>
    <row r="264" spans="1:214" s="56" customFormat="1" ht="20.100000000000001" customHeight="1">
      <c r="A264" s="54"/>
      <c r="B264" s="69"/>
      <c r="C264" s="177"/>
      <c r="D264" s="109" t="s">
        <v>298</v>
      </c>
      <c r="E264" s="43">
        <v>441.25</v>
      </c>
      <c r="F264" s="212" t="s">
        <v>457</v>
      </c>
      <c r="G264" s="184"/>
      <c r="H264" s="179"/>
      <c r="I264" s="184"/>
      <c r="J264" s="184"/>
      <c r="K264" s="179"/>
      <c r="L264" s="179"/>
      <c r="M264" s="185"/>
      <c r="N264" s="191"/>
      <c r="O264" s="192"/>
      <c r="P264" s="55"/>
      <c r="Q264" s="55"/>
      <c r="R264" s="55"/>
      <c r="S264" s="55"/>
      <c r="T264" s="55"/>
      <c r="U264" s="55"/>
      <c r="V264" s="100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</row>
    <row r="265" spans="1:214" s="56" customFormat="1" ht="20.100000000000001" customHeight="1">
      <c r="A265" s="54"/>
      <c r="B265" s="69"/>
      <c r="C265" s="177"/>
      <c r="D265" s="109" t="s">
        <v>299</v>
      </c>
      <c r="E265" s="43">
        <v>418.23</v>
      </c>
      <c r="F265" s="212" t="s">
        <v>457</v>
      </c>
      <c r="G265" s="184"/>
      <c r="H265" s="179"/>
      <c r="I265" s="184"/>
      <c r="J265" s="184"/>
      <c r="K265" s="179"/>
      <c r="L265" s="179"/>
      <c r="M265" s="185"/>
      <c r="N265" s="191"/>
      <c r="O265" s="192"/>
      <c r="P265" s="55"/>
      <c r="Q265" s="55"/>
      <c r="R265" s="55"/>
      <c r="S265" s="55"/>
      <c r="T265" s="55"/>
      <c r="U265" s="55"/>
      <c r="V265" s="100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</row>
    <row r="266" spans="1:214" s="56" customFormat="1" ht="20.100000000000001" customHeight="1">
      <c r="A266" s="54"/>
      <c r="B266" s="69"/>
      <c r="C266" s="177"/>
      <c r="D266" s="109" t="s">
        <v>301</v>
      </c>
      <c r="E266" s="43">
        <v>523.67999999999995</v>
      </c>
      <c r="F266" s="212" t="s">
        <v>457</v>
      </c>
      <c r="G266" s="184"/>
      <c r="H266" s="179"/>
      <c r="I266" s="184"/>
      <c r="J266" s="184"/>
      <c r="K266" s="179"/>
      <c r="L266" s="179"/>
      <c r="M266" s="185"/>
      <c r="N266" s="191"/>
      <c r="O266" s="192"/>
      <c r="P266" s="55"/>
      <c r="Q266" s="55"/>
      <c r="R266" s="55"/>
      <c r="S266" s="55"/>
      <c r="T266" s="55"/>
      <c r="U266" s="55"/>
      <c r="V266" s="100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55"/>
      <c r="GG266" s="55"/>
      <c r="GH266" s="55"/>
      <c r="GI266" s="55"/>
      <c r="GJ266" s="55"/>
      <c r="GK266" s="55"/>
      <c r="GL266" s="55"/>
      <c r="GM266" s="55"/>
      <c r="GN266" s="55"/>
      <c r="GO266" s="55"/>
      <c r="GP266" s="55"/>
      <c r="GQ266" s="55"/>
      <c r="GR266" s="55"/>
      <c r="GS266" s="55"/>
      <c r="GT266" s="55"/>
      <c r="GU266" s="55"/>
      <c r="GV266" s="55"/>
      <c r="GW266" s="55"/>
      <c r="GX266" s="55"/>
      <c r="GY266" s="55"/>
      <c r="GZ266" s="55"/>
      <c r="HA266" s="55"/>
      <c r="HB266" s="55"/>
      <c r="HC266" s="55"/>
      <c r="HD266" s="55"/>
      <c r="HE266" s="55"/>
      <c r="HF266" s="55"/>
    </row>
    <row r="267" spans="1:214" s="56" customFormat="1" ht="20.100000000000001" customHeight="1">
      <c r="A267" s="54"/>
      <c r="B267" s="69"/>
      <c r="C267" s="177"/>
      <c r="D267" s="109" t="s">
        <v>340</v>
      </c>
      <c r="E267" s="43">
        <v>386.89</v>
      </c>
      <c r="F267" s="212" t="s">
        <v>457</v>
      </c>
      <c r="G267" s="184"/>
      <c r="H267" s="179"/>
      <c r="I267" s="184"/>
      <c r="J267" s="184"/>
      <c r="K267" s="179"/>
      <c r="L267" s="179"/>
      <c r="M267" s="185"/>
      <c r="N267" s="191"/>
      <c r="O267" s="192"/>
      <c r="P267" s="55"/>
      <c r="Q267" s="55"/>
      <c r="R267" s="55"/>
      <c r="S267" s="55"/>
      <c r="T267" s="55"/>
      <c r="U267" s="55"/>
      <c r="V267" s="100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</row>
    <row r="268" spans="1:214" s="56" customFormat="1" ht="20.100000000000001" customHeight="1">
      <c r="A268" s="54"/>
      <c r="B268" s="69"/>
      <c r="C268" s="177"/>
      <c r="D268" s="109" t="s">
        <v>302</v>
      </c>
      <c r="E268" s="43">
        <v>469.2</v>
      </c>
      <c r="F268" s="212" t="s">
        <v>457</v>
      </c>
      <c r="G268" s="184"/>
      <c r="H268" s="179"/>
      <c r="I268" s="184"/>
      <c r="J268" s="184"/>
      <c r="K268" s="179"/>
      <c r="L268" s="179"/>
      <c r="M268" s="185"/>
      <c r="N268" s="191"/>
      <c r="O268" s="192"/>
      <c r="P268" s="55"/>
      <c r="Q268" s="55"/>
      <c r="R268" s="55"/>
      <c r="S268" s="55"/>
      <c r="T268" s="55"/>
      <c r="U268" s="55"/>
      <c r="V268" s="100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</row>
    <row r="269" spans="1:214" s="56" customFormat="1" ht="20.100000000000001" customHeight="1">
      <c r="A269" s="54"/>
      <c r="B269" s="69"/>
      <c r="C269" s="177"/>
      <c r="D269" s="109" t="s">
        <v>303</v>
      </c>
      <c r="E269" s="43">
        <v>413.66</v>
      </c>
      <c r="F269" s="212" t="s">
        <v>457</v>
      </c>
      <c r="G269" s="184"/>
      <c r="H269" s="179"/>
      <c r="I269" s="184"/>
      <c r="J269" s="184"/>
      <c r="K269" s="179"/>
      <c r="L269" s="179"/>
      <c r="M269" s="185"/>
      <c r="N269" s="191"/>
      <c r="O269" s="192"/>
      <c r="P269" s="55"/>
      <c r="Q269" s="55"/>
      <c r="R269" s="55"/>
      <c r="S269" s="55"/>
      <c r="T269" s="55"/>
      <c r="U269" s="55"/>
      <c r="V269" s="100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</row>
    <row r="270" spans="1:214" s="56" customFormat="1" ht="20.100000000000001" customHeight="1">
      <c r="A270" s="54"/>
      <c r="B270" s="69"/>
      <c r="C270" s="177"/>
      <c r="D270" s="109" t="s">
        <v>304</v>
      </c>
      <c r="E270" s="43">
        <v>383.39</v>
      </c>
      <c r="F270" s="212" t="s">
        <v>457</v>
      </c>
      <c r="G270" s="184"/>
      <c r="H270" s="179"/>
      <c r="I270" s="184"/>
      <c r="J270" s="184"/>
      <c r="K270" s="179"/>
      <c r="L270" s="179"/>
      <c r="M270" s="185"/>
      <c r="N270" s="191"/>
      <c r="O270" s="192"/>
      <c r="P270" s="55"/>
      <c r="Q270" s="55"/>
      <c r="R270" s="55"/>
      <c r="S270" s="55"/>
      <c r="T270" s="55"/>
      <c r="U270" s="55"/>
      <c r="V270" s="100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</row>
    <row r="271" spans="1:214" s="56" customFormat="1" ht="20.100000000000001" customHeight="1">
      <c r="A271" s="54"/>
      <c r="B271" s="69"/>
      <c r="C271" s="177"/>
      <c r="D271" s="109" t="s">
        <v>305</v>
      </c>
      <c r="E271" s="43">
        <v>494.95</v>
      </c>
      <c r="F271" s="212" t="s">
        <v>457</v>
      </c>
      <c r="G271" s="184"/>
      <c r="H271" s="179"/>
      <c r="I271" s="184"/>
      <c r="J271" s="184"/>
      <c r="K271" s="179"/>
      <c r="L271" s="179"/>
      <c r="M271" s="185"/>
      <c r="N271" s="191"/>
      <c r="O271" s="192"/>
      <c r="P271" s="55"/>
      <c r="Q271" s="55"/>
      <c r="R271" s="55"/>
      <c r="S271" s="55"/>
      <c r="T271" s="55"/>
      <c r="U271" s="55"/>
      <c r="V271" s="100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</row>
    <row r="272" spans="1:214" s="56" customFormat="1" ht="20.100000000000001" customHeight="1">
      <c r="A272" s="54"/>
      <c r="B272" s="69"/>
      <c r="C272" s="177"/>
      <c r="D272" s="109" t="s">
        <v>306</v>
      </c>
      <c r="E272" s="43">
        <v>469.2</v>
      </c>
      <c r="F272" s="212" t="s">
        <v>457</v>
      </c>
      <c r="G272" s="184"/>
      <c r="H272" s="179"/>
      <c r="I272" s="184"/>
      <c r="J272" s="184"/>
      <c r="K272" s="179"/>
      <c r="L272" s="179"/>
      <c r="M272" s="185"/>
      <c r="N272" s="191"/>
      <c r="O272" s="192"/>
      <c r="P272" s="55"/>
      <c r="Q272" s="55"/>
      <c r="R272" s="55"/>
      <c r="S272" s="55"/>
      <c r="T272" s="55"/>
      <c r="U272" s="55"/>
      <c r="V272" s="100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  <c r="GG272" s="55"/>
      <c r="GH272" s="55"/>
      <c r="GI272" s="55"/>
      <c r="GJ272" s="55"/>
      <c r="GK272" s="55"/>
      <c r="GL272" s="55"/>
      <c r="GM272" s="55"/>
      <c r="GN272" s="55"/>
      <c r="GO272" s="55"/>
      <c r="GP272" s="55"/>
      <c r="GQ272" s="55"/>
      <c r="GR272" s="55"/>
      <c r="GS272" s="55"/>
      <c r="GT272" s="55"/>
      <c r="GU272" s="55"/>
      <c r="GV272" s="55"/>
      <c r="GW272" s="55"/>
      <c r="GX272" s="55"/>
      <c r="GY272" s="55"/>
      <c r="GZ272" s="55"/>
      <c r="HA272" s="55"/>
      <c r="HB272" s="55"/>
      <c r="HC272" s="55"/>
      <c r="HD272" s="55"/>
      <c r="HE272" s="55"/>
      <c r="HF272" s="55"/>
    </row>
    <row r="273" spans="1:214" s="56" customFormat="1" ht="20.100000000000001" customHeight="1">
      <c r="A273" s="54"/>
      <c r="B273" s="69"/>
      <c r="C273" s="177"/>
      <c r="D273" s="109" t="s">
        <v>307</v>
      </c>
      <c r="E273" s="43">
        <v>469.2</v>
      </c>
      <c r="F273" s="212" t="s">
        <v>457</v>
      </c>
      <c r="G273" s="184"/>
      <c r="H273" s="179"/>
      <c r="I273" s="184"/>
      <c r="J273" s="184"/>
      <c r="K273" s="179"/>
      <c r="L273" s="179"/>
      <c r="M273" s="185"/>
      <c r="N273" s="191"/>
      <c r="O273" s="192"/>
      <c r="P273" s="55"/>
      <c r="Q273" s="55"/>
      <c r="R273" s="55"/>
      <c r="S273" s="55"/>
      <c r="T273" s="55"/>
      <c r="U273" s="55"/>
      <c r="V273" s="100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55"/>
      <c r="EO273" s="55"/>
      <c r="EP273" s="55"/>
      <c r="EQ273" s="55"/>
      <c r="ER273" s="55"/>
      <c r="ES273" s="55"/>
      <c r="ET273" s="55"/>
      <c r="EU273" s="55"/>
      <c r="EV273" s="55"/>
      <c r="EW273" s="55"/>
      <c r="EX273" s="55"/>
      <c r="EY273" s="55"/>
      <c r="EZ273" s="55"/>
      <c r="FA273" s="55"/>
      <c r="FB273" s="55"/>
      <c r="FC273" s="55"/>
      <c r="FD273" s="55"/>
      <c r="FE273" s="55"/>
      <c r="FF273" s="55"/>
      <c r="FG273" s="55"/>
      <c r="FH273" s="55"/>
      <c r="FI273" s="55"/>
      <c r="FJ273" s="55"/>
      <c r="FK273" s="55"/>
      <c r="FL273" s="55"/>
      <c r="FM273" s="55"/>
      <c r="FN273" s="55"/>
      <c r="FO273" s="55"/>
      <c r="FP273" s="55"/>
      <c r="FQ273" s="55"/>
      <c r="FR273" s="55"/>
      <c r="FS273" s="55"/>
      <c r="FT273" s="55"/>
      <c r="FU273" s="55"/>
      <c r="FV273" s="55"/>
      <c r="FW273" s="55"/>
      <c r="FX273" s="55"/>
      <c r="FY273" s="55"/>
      <c r="FZ273" s="55"/>
      <c r="GA273" s="55"/>
      <c r="GB273" s="55"/>
      <c r="GC273" s="55"/>
      <c r="GD273" s="55"/>
      <c r="GE273" s="55"/>
      <c r="GF273" s="55"/>
      <c r="GG273" s="55"/>
      <c r="GH273" s="55"/>
      <c r="GI273" s="55"/>
      <c r="GJ273" s="55"/>
      <c r="GK273" s="55"/>
      <c r="GL273" s="55"/>
      <c r="GM273" s="55"/>
      <c r="GN273" s="55"/>
      <c r="GO273" s="55"/>
      <c r="GP273" s="55"/>
      <c r="GQ273" s="55"/>
      <c r="GR273" s="55"/>
      <c r="GS273" s="55"/>
      <c r="GT273" s="55"/>
      <c r="GU273" s="55"/>
      <c r="GV273" s="55"/>
      <c r="GW273" s="55"/>
      <c r="GX273" s="55"/>
      <c r="GY273" s="55"/>
      <c r="GZ273" s="55"/>
      <c r="HA273" s="55"/>
      <c r="HB273" s="55"/>
      <c r="HC273" s="55"/>
      <c r="HD273" s="55"/>
      <c r="HE273" s="55"/>
      <c r="HF273" s="55"/>
    </row>
    <row r="274" spans="1:214" s="56" customFormat="1" ht="20.100000000000001" customHeight="1">
      <c r="A274" s="54"/>
      <c r="B274" s="69"/>
      <c r="C274" s="177"/>
      <c r="D274" s="109" t="s">
        <v>341</v>
      </c>
      <c r="E274" s="43">
        <v>578.16</v>
      </c>
      <c r="F274" s="212" t="s">
        <v>457</v>
      </c>
      <c r="G274" s="184"/>
      <c r="H274" s="179"/>
      <c r="I274" s="184"/>
      <c r="J274" s="184"/>
      <c r="K274" s="179"/>
      <c r="L274" s="179"/>
      <c r="M274" s="185"/>
      <c r="N274" s="191"/>
      <c r="O274" s="192"/>
      <c r="P274" s="55"/>
      <c r="Q274" s="55"/>
      <c r="R274" s="55"/>
      <c r="S274" s="55"/>
      <c r="T274" s="55"/>
      <c r="U274" s="55"/>
      <c r="V274" s="100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  <c r="DW274" s="55"/>
      <c r="DX274" s="55"/>
      <c r="DY274" s="55"/>
      <c r="DZ274" s="55"/>
      <c r="EA274" s="55"/>
      <c r="EB274" s="55"/>
      <c r="EC274" s="55"/>
      <c r="ED274" s="55"/>
      <c r="EE274" s="55"/>
      <c r="EF274" s="55"/>
      <c r="EG274" s="55"/>
      <c r="EH274" s="55"/>
      <c r="EI274" s="55"/>
      <c r="EJ274" s="55"/>
      <c r="EK274" s="55"/>
      <c r="EL274" s="55"/>
      <c r="EM274" s="55"/>
      <c r="EN274" s="55"/>
      <c r="EO274" s="55"/>
      <c r="EP274" s="55"/>
      <c r="EQ274" s="55"/>
      <c r="ER274" s="55"/>
      <c r="ES274" s="55"/>
      <c r="ET274" s="55"/>
      <c r="EU274" s="55"/>
      <c r="EV274" s="55"/>
      <c r="EW274" s="55"/>
      <c r="EX274" s="55"/>
      <c r="EY274" s="55"/>
      <c r="EZ274" s="55"/>
      <c r="FA274" s="55"/>
      <c r="FB274" s="55"/>
      <c r="FC274" s="55"/>
      <c r="FD274" s="55"/>
      <c r="FE274" s="55"/>
      <c r="FF274" s="55"/>
      <c r="FG274" s="55"/>
      <c r="FH274" s="55"/>
      <c r="FI274" s="55"/>
      <c r="FJ274" s="55"/>
      <c r="FK274" s="55"/>
      <c r="FL274" s="55"/>
      <c r="FM274" s="55"/>
      <c r="FN274" s="55"/>
      <c r="FO274" s="55"/>
      <c r="FP274" s="55"/>
      <c r="FQ274" s="55"/>
      <c r="FR274" s="55"/>
      <c r="FS274" s="55"/>
      <c r="FT274" s="55"/>
      <c r="FU274" s="55"/>
      <c r="FV274" s="55"/>
      <c r="FW274" s="55"/>
      <c r="FX274" s="55"/>
      <c r="FY274" s="55"/>
      <c r="FZ274" s="55"/>
      <c r="GA274" s="55"/>
      <c r="GB274" s="55"/>
      <c r="GC274" s="55"/>
      <c r="GD274" s="55"/>
      <c r="GE274" s="55"/>
      <c r="GF274" s="55"/>
      <c r="GG274" s="55"/>
      <c r="GH274" s="55"/>
      <c r="GI274" s="55"/>
      <c r="GJ274" s="55"/>
      <c r="GK274" s="55"/>
      <c r="GL274" s="55"/>
      <c r="GM274" s="55"/>
      <c r="GN274" s="55"/>
      <c r="GO274" s="55"/>
      <c r="GP274" s="55"/>
      <c r="GQ274" s="55"/>
      <c r="GR274" s="55"/>
      <c r="GS274" s="55"/>
      <c r="GT274" s="55"/>
      <c r="GU274" s="55"/>
      <c r="GV274" s="55"/>
      <c r="GW274" s="55"/>
      <c r="GX274" s="55"/>
      <c r="GY274" s="55"/>
      <c r="GZ274" s="55"/>
      <c r="HA274" s="55"/>
      <c r="HB274" s="55"/>
      <c r="HC274" s="55"/>
      <c r="HD274" s="55"/>
      <c r="HE274" s="55"/>
      <c r="HF274" s="55"/>
    </row>
    <row r="275" spans="1:214" s="56" customFormat="1" ht="20.100000000000001" customHeight="1">
      <c r="A275" s="195" t="s">
        <v>0</v>
      </c>
      <c r="B275" s="44">
        <f>SUM(B263:B274)</f>
        <v>6599.4</v>
      </c>
      <c r="C275" s="209"/>
      <c r="D275" s="195"/>
      <c r="E275" s="44">
        <f>SUM(E263:E274)</f>
        <v>5371.9899999999989</v>
      </c>
      <c r="F275" s="213"/>
      <c r="G275" s="186"/>
      <c r="H275" s="186"/>
      <c r="I275" s="186"/>
      <c r="J275" s="186"/>
      <c r="K275" s="179"/>
      <c r="L275" s="185"/>
      <c r="M275" s="185"/>
      <c r="N275" s="185"/>
      <c r="O275" s="185"/>
      <c r="P275" s="55"/>
      <c r="Q275" s="55"/>
      <c r="R275" s="55"/>
      <c r="S275" s="55"/>
      <c r="T275" s="55"/>
      <c r="U275" s="55"/>
      <c r="V275" s="100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  <c r="DW275" s="55"/>
      <c r="DX275" s="55"/>
      <c r="DY275" s="55"/>
      <c r="DZ275" s="55"/>
      <c r="EA275" s="55"/>
      <c r="EB275" s="55"/>
      <c r="EC275" s="55"/>
      <c r="ED275" s="55"/>
      <c r="EE275" s="55"/>
      <c r="EF275" s="55"/>
      <c r="EG275" s="55"/>
      <c r="EH275" s="55"/>
      <c r="EI275" s="55"/>
      <c r="EJ275" s="55"/>
      <c r="EK275" s="55"/>
      <c r="EL275" s="55"/>
      <c r="EM275" s="55"/>
      <c r="EN275" s="55"/>
      <c r="EO275" s="55"/>
      <c r="EP275" s="55"/>
      <c r="EQ275" s="55"/>
      <c r="ER275" s="55"/>
      <c r="ES275" s="55"/>
      <c r="ET275" s="55"/>
      <c r="EU275" s="55"/>
      <c r="EV275" s="55"/>
      <c r="EW275" s="55"/>
      <c r="EX275" s="55"/>
      <c r="EY275" s="55"/>
      <c r="EZ275" s="55"/>
      <c r="FA275" s="55"/>
      <c r="FB275" s="55"/>
      <c r="FC275" s="55"/>
      <c r="FD275" s="55"/>
      <c r="FE275" s="55"/>
      <c r="FF275" s="55"/>
      <c r="FG275" s="55"/>
      <c r="FH275" s="55"/>
      <c r="FI275" s="55"/>
      <c r="FJ275" s="55"/>
      <c r="FK275" s="55"/>
      <c r="FL275" s="55"/>
      <c r="FM275" s="55"/>
      <c r="FN275" s="55"/>
      <c r="FO275" s="55"/>
      <c r="FP275" s="55"/>
      <c r="FQ275" s="55"/>
      <c r="FR275" s="55"/>
      <c r="FS275" s="55"/>
      <c r="FT275" s="55"/>
      <c r="FU275" s="55"/>
      <c r="FV275" s="55"/>
      <c r="FW275" s="55"/>
      <c r="FX275" s="55"/>
      <c r="FY275" s="55"/>
      <c r="FZ275" s="55"/>
      <c r="GA275" s="55"/>
      <c r="GB275" s="55"/>
      <c r="GC275" s="55"/>
      <c r="GD275" s="55"/>
      <c r="GE275" s="55"/>
      <c r="GF275" s="55"/>
      <c r="GG275" s="55"/>
      <c r="GH275" s="55"/>
      <c r="GI275" s="55"/>
      <c r="GJ275" s="55"/>
      <c r="GK275" s="55"/>
      <c r="GL275" s="55"/>
      <c r="GM275" s="55"/>
      <c r="GN275" s="55"/>
      <c r="GO275" s="55"/>
      <c r="GP275" s="55"/>
      <c r="GQ275" s="55"/>
      <c r="GR275" s="55"/>
      <c r="GS275" s="55"/>
      <c r="GT275" s="55"/>
      <c r="GU275" s="55"/>
      <c r="GV275" s="55"/>
      <c r="GW275" s="55"/>
      <c r="GX275" s="55"/>
      <c r="GY275" s="55"/>
      <c r="GZ275" s="55"/>
      <c r="HA275" s="55"/>
      <c r="HB275" s="55"/>
      <c r="HC275" s="55"/>
      <c r="HD275" s="55"/>
      <c r="HE275" s="55"/>
      <c r="HF275" s="55"/>
    </row>
    <row r="276" spans="1:214" s="56" customFormat="1" ht="20.100000000000001" customHeight="1">
      <c r="A276" s="53" t="s">
        <v>53</v>
      </c>
      <c r="B276" s="214">
        <v>6599.4</v>
      </c>
      <c r="C276" s="177">
        <v>40346</v>
      </c>
      <c r="D276" s="109" t="s">
        <v>297</v>
      </c>
      <c r="E276" s="43">
        <v>324.18</v>
      </c>
      <c r="F276" s="212" t="s">
        <v>458</v>
      </c>
      <c r="G276" s="184"/>
      <c r="H276" s="179"/>
      <c r="I276" s="184"/>
      <c r="J276" s="184"/>
      <c r="K276" s="179"/>
      <c r="L276" s="179"/>
      <c r="M276" s="185"/>
      <c r="N276" s="191"/>
      <c r="O276" s="192"/>
      <c r="P276" s="55"/>
      <c r="Q276" s="55"/>
      <c r="R276" s="55"/>
      <c r="S276" s="55"/>
      <c r="T276" s="55"/>
      <c r="U276" s="55"/>
      <c r="V276" s="100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/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55"/>
      <c r="EY276" s="55"/>
      <c r="EZ276" s="55"/>
      <c r="FA276" s="55"/>
      <c r="FB276" s="55"/>
      <c r="FC276" s="55"/>
      <c r="FD276" s="55"/>
      <c r="FE276" s="55"/>
      <c r="FF276" s="55"/>
      <c r="FG276" s="55"/>
      <c r="FH276" s="55"/>
      <c r="FI276" s="55"/>
      <c r="FJ276" s="55"/>
      <c r="FK276" s="55"/>
      <c r="FL276" s="55"/>
      <c r="FM276" s="55"/>
      <c r="FN276" s="55"/>
      <c r="FO276" s="55"/>
      <c r="FP276" s="55"/>
      <c r="FQ276" s="55"/>
      <c r="FR276" s="55"/>
      <c r="FS276" s="55"/>
      <c r="FT276" s="55"/>
      <c r="FU276" s="55"/>
      <c r="FV276" s="55"/>
      <c r="FW276" s="55"/>
      <c r="FX276" s="55"/>
      <c r="FY276" s="55"/>
      <c r="FZ276" s="55"/>
      <c r="GA276" s="55"/>
      <c r="GB276" s="55"/>
      <c r="GC276" s="55"/>
      <c r="GD276" s="55"/>
      <c r="GE276" s="55"/>
      <c r="GF276" s="55"/>
      <c r="GG276" s="55"/>
      <c r="GH276" s="55"/>
      <c r="GI276" s="55"/>
      <c r="GJ276" s="55"/>
      <c r="GK276" s="55"/>
      <c r="GL276" s="55"/>
      <c r="GM276" s="55"/>
      <c r="GN276" s="55"/>
      <c r="GO276" s="55"/>
      <c r="GP276" s="55"/>
      <c r="GQ276" s="55"/>
      <c r="GR276" s="55"/>
      <c r="GS276" s="55"/>
      <c r="GT276" s="55"/>
      <c r="GU276" s="55"/>
      <c r="GV276" s="55"/>
      <c r="GW276" s="55"/>
      <c r="GX276" s="55"/>
      <c r="GY276" s="55"/>
      <c r="GZ276" s="55"/>
      <c r="HA276" s="55"/>
      <c r="HB276" s="55"/>
      <c r="HC276" s="55"/>
      <c r="HD276" s="55"/>
      <c r="HE276" s="55"/>
      <c r="HF276" s="55"/>
    </row>
    <row r="277" spans="1:214" s="56" customFormat="1" ht="20.100000000000001" customHeight="1">
      <c r="A277" s="54"/>
      <c r="B277" s="69"/>
      <c r="C277" s="177"/>
      <c r="D277" s="109" t="s">
        <v>298</v>
      </c>
      <c r="E277" s="43">
        <v>441.25</v>
      </c>
      <c r="F277" s="212" t="s">
        <v>458</v>
      </c>
      <c r="G277" s="184"/>
      <c r="H277" s="179"/>
      <c r="I277" s="184"/>
      <c r="J277" s="184"/>
      <c r="K277" s="179"/>
      <c r="L277" s="179"/>
      <c r="M277" s="185"/>
      <c r="N277" s="191"/>
      <c r="O277" s="192"/>
      <c r="P277" s="55"/>
      <c r="Q277" s="55"/>
      <c r="R277" s="55"/>
      <c r="S277" s="55"/>
      <c r="T277" s="55"/>
      <c r="U277" s="55"/>
      <c r="V277" s="100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  <c r="DW277" s="55"/>
      <c r="DX277" s="55"/>
      <c r="DY277" s="55"/>
      <c r="DZ277" s="55"/>
      <c r="EA277" s="55"/>
      <c r="EB277" s="55"/>
      <c r="EC277" s="55"/>
      <c r="ED277" s="55"/>
      <c r="EE277" s="55"/>
      <c r="EF277" s="55"/>
      <c r="EG277" s="55"/>
      <c r="EH277" s="55"/>
      <c r="EI277" s="55"/>
      <c r="EJ277" s="55"/>
      <c r="EK277" s="55"/>
      <c r="EL277" s="55"/>
      <c r="EM277" s="55"/>
      <c r="EN277" s="55"/>
      <c r="EO277" s="55"/>
      <c r="EP277" s="55"/>
      <c r="EQ277" s="55"/>
      <c r="ER277" s="55"/>
      <c r="ES277" s="55"/>
      <c r="ET277" s="55"/>
      <c r="EU277" s="55"/>
      <c r="EV277" s="55"/>
      <c r="EW277" s="55"/>
      <c r="EX277" s="55"/>
      <c r="EY277" s="55"/>
      <c r="EZ277" s="55"/>
      <c r="FA277" s="55"/>
      <c r="FB277" s="55"/>
      <c r="FC277" s="55"/>
      <c r="FD277" s="55"/>
      <c r="FE277" s="55"/>
      <c r="FF277" s="55"/>
      <c r="FG277" s="55"/>
      <c r="FH277" s="55"/>
      <c r="FI277" s="55"/>
      <c r="FJ277" s="55"/>
      <c r="FK277" s="55"/>
      <c r="FL277" s="55"/>
      <c r="FM277" s="55"/>
      <c r="FN277" s="55"/>
      <c r="FO277" s="55"/>
      <c r="FP277" s="55"/>
      <c r="FQ277" s="55"/>
      <c r="FR277" s="55"/>
      <c r="FS277" s="55"/>
      <c r="FT277" s="55"/>
      <c r="FU277" s="55"/>
      <c r="FV277" s="55"/>
      <c r="FW277" s="55"/>
      <c r="FX277" s="55"/>
      <c r="FY277" s="55"/>
      <c r="FZ277" s="55"/>
      <c r="GA277" s="55"/>
      <c r="GB277" s="55"/>
      <c r="GC277" s="55"/>
      <c r="GD277" s="55"/>
      <c r="GE277" s="55"/>
      <c r="GF277" s="55"/>
      <c r="GG277" s="55"/>
      <c r="GH277" s="55"/>
      <c r="GI277" s="55"/>
      <c r="GJ277" s="55"/>
      <c r="GK277" s="55"/>
      <c r="GL277" s="55"/>
      <c r="GM277" s="55"/>
      <c r="GN277" s="55"/>
      <c r="GO277" s="55"/>
      <c r="GP277" s="55"/>
      <c r="GQ277" s="55"/>
      <c r="GR277" s="55"/>
      <c r="GS277" s="55"/>
      <c r="GT277" s="55"/>
      <c r="GU277" s="55"/>
      <c r="GV277" s="55"/>
      <c r="GW277" s="55"/>
      <c r="GX277" s="55"/>
      <c r="GY277" s="55"/>
      <c r="GZ277" s="55"/>
      <c r="HA277" s="55"/>
      <c r="HB277" s="55"/>
      <c r="HC277" s="55"/>
      <c r="HD277" s="55"/>
      <c r="HE277" s="55"/>
      <c r="HF277" s="55"/>
    </row>
    <row r="278" spans="1:214" s="56" customFormat="1" ht="20.100000000000001" customHeight="1">
      <c r="A278" s="54"/>
      <c r="B278" s="69"/>
      <c r="C278" s="177"/>
      <c r="D278" s="109" t="s">
        <v>299</v>
      </c>
      <c r="E278" s="43">
        <v>418.23</v>
      </c>
      <c r="F278" s="212" t="s">
        <v>458</v>
      </c>
      <c r="G278" s="184"/>
      <c r="H278" s="179"/>
      <c r="I278" s="184"/>
      <c r="J278" s="184"/>
      <c r="K278" s="179"/>
      <c r="L278" s="179"/>
      <c r="M278" s="185"/>
      <c r="N278" s="191"/>
      <c r="O278" s="192"/>
      <c r="P278" s="55"/>
      <c r="Q278" s="55"/>
      <c r="R278" s="55"/>
      <c r="S278" s="55"/>
      <c r="T278" s="55"/>
      <c r="U278" s="55"/>
      <c r="V278" s="100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  <c r="DW278" s="55"/>
      <c r="DX278" s="55"/>
      <c r="DY278" s="55"/>
      <c r="DZ278" s="55"/>
      <c r="EA278" s="55"/>
      <c r="EB278" s="55"/>
      <c r="EC278" s="55"/>
      <c r="ED278" s="55"/>
      <c r="EE278" s="55"/>
      <c r="EF278" s="55"/>
      <c r="EG278" s="55"/>
      <c r="EH278" s="55"/>
      <c r="EI278" s="55"/>
      <c r="EJ278" s="55"/>
      <c r="EK278" s="55"/>
      <c r="EL278" s="55"/>
      <c r="EM278" s="55"/>
      <c r="EN278" s="55"/>
      <c r="EO278" s="55"/>
      <c r="EP278" s="55"/>
      <c r="EQ278" s="55"/>
      <c r="ER278" s="55"/>
      <c r="ES278" s="55"/>
      <c r="ET278" s="55"/>
      <c r="EU278" s="55"/>
      <c r="EV278" s="55"/>
      <c r="EW278" s="55"/>
      <c r="EX278" s="55"/>
      <c r="EY278" s="55"/>
      <c r="EZ278" s="55"/>
      <c r="FA278" s="55"/>
      <c r="FB278" s="55"/>
      <c r="FC278" s="55"/>
      <c r="FD278" s="55"/>
      <c r="FE278" s="55"/>
      <c r="FF278" s="55"/>
      <c r="FG278" s="55"/>
      <c r="FH278" s="55"/>
      <c r="FI278" s="55"/>
      <c r="FJ278" s="55"/>
      <c r="FK278" s="55"/>
      <c r="FL278" s="55"/>
      <c r="FM278" s="55"/>
      <c r="FN278" s="55"/>
      <c r="FO278" s="55"/>
      <c r="FP278" s="55"/>
      <c r="FQ278" s="55"/>
      <c r="FR278" s="55"/>
      <c r="FS278" s="55"/>
      <c r="FT278" s="55"/>
      <c r="FU278" s="55"/>
      <c r="FV278" s="55"/>
      <c r="FW278" s="55"/>
      <c r="FX278" s="55"/>
      <c r="FY278" s="55"/>
      <c r="FZ278" s="55"/>
      <c r="GA278" s="55"/>
      <c r="GB278" s="55"/>
      <c r="GC278" s="55"/>
      <c r="GD278" s="55"/>
      <c r="GE278" s="55"/>
      <c r="GF278" s="55"/>
      <c r="GG278" s="55"/>
      <c r="GH278" s="55"/>
      <c r="GI278" s="55"/>
      <c r="GJ278" s="55"/>
      <c r="GK278" s="55"/>
      <c r="GL278" s="55"/>
      <c r="GM278" s="55"/>
      <c r="GN278" s="55"/>
      <c r="GO278" s="55"/>
      <c r="GP278" s="55"/>
      <c r="GQ278" s="55"/>
      <c r="GR278" s="55"/>
      <c r="GS278" s="55"/>
      <c r="GT278" s="55"/>
      <c r="GU278" s="55"/>
      <c r="GV278" s="55"/>
      <c r="GW278" s="55"/>
      <c r="GX278" s="55"/>
      <c r="GY278" s="55"/>
      <c r="GZ278" s="55"/>
      <c r="HA278" s="55"/>
      <c r="HB278" s="55"/>
      <c r="HC278" s="55"/>
      <c r="HD278" s="55"/>
      <c r="HE278" s="55"/>
      <c r="HF278" s="55"/>
    </row>
    <row r="279" spans="1:214" s="56" customFormat="1" ht="20.100000000000001" customHeight="1">
      <c r="A279" s="54"/>
      <c r="B279" s="69"/>
      <c r="C279" s="177"/>
      <c r="D279" s="109" t="s">
        <v>301</v>
      </c>
      <c r="E279" s="43">
        <v>523.67999999999995</v>
      </c>
      <c r="F279" s="212" t="s">
        <v>458</v>
      </c>
      <c r="G279" s="184"/>
      <c r="H279" s="179"/>
      <c r="I279" s="184"/>
      <c r="J279" s="184"/>
      <c r="K279" s="179"/>
      <c r="L279" s="179"/>
      <c r="M279" s="185"/>
      <c r="N279" s="191"/>
      <c r="O279" s="192"/>
      <c r="P279" s="55"/>
      <c r="Q279" s="55"/>
      <c r="R279" s="55"/>
      <c r="S279" s="55"/>
      <c r="T279" s="55"/>
      <c r="U279" s="55"/>
      <c r="V279" s="100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  <c r="DW279" s="55"/>
      <c r="DX279" s="55"/>
      <c r="DY279" s="55"/>
      <c r="DZ279" s="55"/>
      <c r="EA279" s="55"/>
      <c r="EB279" s="55"/>
      <c r="EC279" s="55"/>
      <c r="ED279" s="55"/>
      <c r="EE279" s="55"/>
      <c r="EF279" s="55"/>
      <c r="EG279" s="55"/>
      <c r="EH279" s="55"/>
      <c r="EI279" s="55"/>
      <c r="EJ279" s="55"/>
      <c r="EK279" s="55"/>
      <c r="EL279" s="55"/>
      <c r="EM279" s="55"/>
      <c r="EN279" s="55"/>
      <c r="EO279" s="55"/>
      <c r="EP279" s="55"/>
      <c r="EQ279" s="55"/>
      <c r="ER279" s="55"/>
      <c r="ES279" s="55"/>
      <c r="ET279" s="55"/>
      <c r="EU279" s="55"/>
      <c r="EV279" s="55"/>
      <c r="EW279" s="55"/>
      <c r="EX279" s="55"/>
      <c r="EY279" s="55"/>
      <c r="EZ279" s="55"/>
      <c r="FA279" s="55"/>
      <c r="FB279" s="55"/>
      <c r="FC279" s="55"/>
      <c r="FD279" s="55"/>
      <c r="FE279" s="55"/>
      <c r="FF279" s="55"/>
      <c r="FG279" s="55"/>
      <c r="FH279" s="55"/>
      <c r="FI279" s="55"/>
      <c r="FJ279" s="55"/>
      <c r="FK279" s="55"/>
      <c r="FL279" s="55"/>
      <c r="FM279" s="55"/>
      <c r="FN279" s="55"/>
      <c r="FO279" s="55"/>
      <c r="FP279" s="55"/>
      <c r="FQ279" s="55"/>
      <c r="FR279" s="55"/>
      <c r="FS279" s="55"/>
      <c r="FT279" s="55"/>
      <c r="FU279" s="55"/>
      <c r="FV279" s="55"/>
      <c r="FW279" s="55"/>
      <c r="FX279" s="55"/>
      <c r="FY279" s="55"/>
      <c r="FZ279" s="55"/>
      <c r="GA279" s="55"/>
      <c r="GB279" s="55"/>
      <c r="GC279" s="55"/>
      <c r="GD279" s="55"/>
      <c r="GE279" s="55"/>
      <c r="GF279" s="55"/>
      <c r="GG279" s="55"/>
      <c r="GH279" s="55"/>
      <c r="GI279" s="55"/>
      <c r="GJ279" s="55"/>
      <c r="GK279" s="55"/>
      <c r="GL279" s="55"/>
      <c r="GM279" s="55"/>
      <c r="GN279" s="55"/>
      <c r="GO279" s="55"/>
      <c r="GP279" s="55"/>
      <c r="GQ279" s="55"/>
      <c r="GR279" s="55"/>
      <c r="GS279" s="55"/>
      <c r="GT279" s="55"/>
      <c r="GU279" s="55"/>
      <c r="GV279" s="55"/>
      <c r="GW279" s="55"/>
      <c r="GX279" s="55"/>
      <c r="GY279" s="55"/>
      <c r="GZ279" s="55"/>
      <c r="HA279" s="55"/>
      <c r="HB279" s="55"/>
      <c r="HC279" s="55"/>
      <c r="HD279" s="55"/>
      <c r="HE279" s="55"/>
      <c r="HF279" s="55"/>
    </row>
    <row r="280" spans="1:214" s="56" customFormat="1" ht="20.100000000000001" customHeight="1">
      <c r="A280" s="54"/>
      <c r="B280" s="69"/>
      <c r="C280" s="177"/>
      <c r="D280" s="109" t="s">
        <v>340</v>
      </c>
      <c r="E280" s="43">
        <v>386.89</v>
      </c>
      <c r="F280" s="212" t="s">
        <v>458</v>
      </c>
      <c r="G280" s="184"/>
      <c r="H280" s="179"/>
      <c r="I280" s="184"/>
      <c r="J280" s="184"/>
      <c r="K280" s="179"/>
      <c r="L280" s="179"/>
      <c r="M280" s="185"/>
      <c r="N280" s="191"/>
      <c r="O280" s="192"/>
      <c r="P280" s="55"/>
      <c r="Q280" s="55"/>
      <c r="R280" s="55"/>
      <c r="S280" s="55"/>
      <c r="T280" s="55"/>
      <c r="U280" s="55"/>
      <c r="V280" s="100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5"/>
      <c r="EY280" s="55"/>
      <c r="EZ280" s="55"/>
      <c r="FA280" s="55"/>
      <c r="FB280" s="55"/>
      <c r="FC280" s="55"/>
      <c r="FD280" s="55"/>
      <c r="FE280" s="55"/>
      <c r="FF280" s="55"/>
      <c r="FG280" s="55"/>
      <c r="FH280" s="55"/>
      <c r="FI280" s="55"/>
      <c r="FJ280" s="55"/>
      <c r="FK280" s="55"/>
      <c r="FL280" s="55"/>
      <c r="FM280" s="55"/>
      <c r="FN280" s="55"/>
      <c r="FO280" s="55"/>
      <c r="FP280" s="55"/>
      <c r="FQ280" s="55"/>
      <c r="FR280" s="55"/>
      <c r="FS280" s="55"/>
      <c r="FT280" s="55"/>
      <c r="FU280" s="55"/>
      <c r="FV280" s="55"/>
      <c r="FW280" s="55"/>
      <c r="FX280" s="55"/>
      <c r="FY280" s="55"/>
      <c r="FZ280" s="55"/>
      <c r="GA280" s="55"/>
      <c r="GB280" s="55"/>
      <c r="GC280" s="55"/>
      <c r="GD280" s="55"/>
      <c r="GE280" s="55"/>
      <c r="GF280" s="55"/>
      <c r="GG280" s="55"/>
      <c r="GH280" s="55"/>
      <c r="GI280" s="55"/>
      <c r="GJ280" s="55"/>
      <c r="GK280" s="55"/>
      <c r="GL280" s="55"/>
      <c r="GM280" s="55"/>
      <c r="GN280" s="55"/>
      <c r="GO280" s="55"/>
      <c r="GP280" s="55"/>
      <c r="GQ280" s="55"/>
      <c r="GR280" s="55"/>
      <c r="GS280" s="55"/>
      <c r="GT280" s="55"/>
      <c r="GU280" s="55"/>
      <c r="GV280" s="55"/>
      <c r="GW280" s="55"/>
      <c r="GX280" s="55"/>
      <c r="GY280" s="55"/>
      <c r="GZ280" s="55"/>
      <c r="HA280" s="55"/>
      <c r="HB280" s="55"/>
      <c r="HC280" s="55"/>
      <c r="HD280" s="55"/>
      <c r="HE280" s="55"/>
      <c r="HF280" s="55"/>
    </row>
    <row r="281" spans="1:214" s="56" customFormat="1" ht="20.100000000000001" customHeight="1">
      <c r="A281" s="54"/>
      <c r="B281" s="69"/>
      <c r="C281" s="177"/>
      <c r="D281" s="109" t="s">
        <v>302</v>
      </c>
      <c r="E281" s="43">
        <v>469.2</v>
      </c>
      <c r="F281" s="212" t="s">
        <v>458</v>
      </c>
      <c r="G281" s="184"/>
      <c r="H281" s="179"/>
      <c r="I281" s="184"/>
      <c r="J281" s="184"/>
      <c r="K281" s="179"/>
      <c r="L281" s="179"/>
      <c r="M281" s="185"/>
      <c r="N281" s="191"/>
      <c r="O281" s="192"/>
      <c r="P281" s="55"/>
      <c r="Q281" s="55"/>
      <c r="R281" s="55"/>
      <c r="S281" s="55"/>
      <c r="T281" s="55"/>
      <c r="U281" s="55"/>
      <c r="V281" s="100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55"/>
      <c r="EO281" s="55"/>
      <c r="EP281" s="55"/>
      <c r="EQ281" s="55"/>
      <c r="ER281" s="55"/>
      <c r="ES281" s="55"/>
      <c r="ET281" s="55"/>
      <c r="EU281" s="55"/>
      <c r="EV281" s="55"/>
      <c r="EW281" s="55"/>
      <c r="EX281" s="55"/>
      <c r="EY281" s="55"/>
      <c r="EZ281" s="55"/>
      <c r="FA281" s="55"/>
      <c r="FB281" s="55"/>
      <c r="FC281" s="55"/>
      <c r="FD281" s="55"/>
      <c r="FE281" s="55"/>
      <c r="FF281" s="55"/>
      <c r="FG281" s="55"/>
      <c r="FH281" s="55"/>
      <c r="FI281" s="55"/>
      <c r="FJ281" s="55"/>
      <c r="FK281" s="55"/>
      <c r="FL281" s="55"/>
      <c r="FM281" s="55"/>
      <c r="FN281" s="55"/>
      <c r="FO281" s="55"/>
      <c r="FP281" s="55"/>
      <c r="FQ281" s="55"/>
      <c r="FR281" s="55"/>
      <c r="FS281" s="55"/>
      <c r="FT281" s="55"/>
      <c r="FU281" s="55"/>
      <c r="FV281" s="55"/>
      <c r="FW281" s="55"/>
      <c r="FX281" s="55"/>
      <c r="FY281" s="55"/>
      <c r="FZ281" s="55"/>
      <c r="GA281" s="55"/>
      <c r="GB281" s="55"/>
      <c r="GC281" s="55"/>
      <c r="GD281" s="55"/>
      <c r="GE281" s="55"/>
      <c r="GF281" s="55"/>
      <c r="GG281" s="55"/>
      <c r="GH281" s="55"/>
      <c r="GI281" s="55"/>
      <c r="GJ281" s="55"/>
      <c r="GK281" s="55"/>
      <c r="GL281" s="55"/>
      <c r="GM281" s="55"/>
      <c r="GN281" s="55"/>
      <c r="GO281" s="55"/>
      <c r="GP281" s="55"/>
      <c r="GQ281" s="55"/>
      <c r="GR281" s="55"/>
      <c r="GS281" s="55"/>
      <c r="GT281" s="55"/>
      <c r="GU281" s="55"/>
      <c r="GV281" s="55"/>
      <c r="GW281" s="55"/>
      <c r="GX281" s="55"/>
      <c r="GY281" s="55"/>
      <c r="GZ281" s="55"/>
      <c r="HA281" s="55"/>
      <c r="HB281" s="55"/>
      <c r="HC281" s="55"/>
      <c r="HD281" s="55"/>
      <c r="HE281" s="55"/>
      <c r="HF281" s="55"/>
    </row>
    <row r="282" spans="1:214" s="56" customFormat="1" ht="20.100000000000001" customHeight="1">
      <c r="A282" s="54"/>
      <c r="B282" s="69"/>
      <c r="C282" s="177"/>
      <c r="D282" s="109" t="s">
        <v>303</v>
      </c>
      <c r="E282" s="43">
        <v>413.66</v>
      </c>
      <c r="F282" s="212" t="s">
        <v>458</v>
      </c>
      <c r="G282" s="184"/>
      <c r="H282" s="179"/>
      <c r="I282" s="184"/>
      <c r="J282" s="184"/>
      <c r="K282" s="179"/>
      <c r="L282" s="179"/>
      <c r="M282" s="185"/>
      <c r="N282" s="191"/>
      <c r="O282" s="192"/>
      <c r="P282" s="55"/>
      <c r="Q282" s="55"/>
      <c r="R282" s="55"/>
      <c r="S282" s="55"/>
      <c r="T282" s="55"/>
      <c r="U282" s="55"/>
      <c r="V282" s="100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  <c r="DW282" s="55"/>
      <c r="DX282" s="55"/>
      <c r="DY282" s="55"/>
      <c r="DZ282" s="55"/>
      <c r="EA282" s="55"/>
      <c r="EB282" s="55"/>
      <c r="EC282" s="55"/>
      <c r="ED282" s="55"/>
      <c r="EE282" s="55"/>
      <c r="EF282" s="55"/>
      <c r="EG282" s="55"/>
      <c r="EH282" s="55"/>
      <c r="EI282" s="55"/>
      <c r="EJ282" s="55"/>
      <c r="EK282" s="55"/>
      <c r="EL282" s="55"/>
      <c r="EM282" s="55"/>
      <c r="EN282" s="55"/>
      <c r="EO282" s="55"/>
      <c r="EP282" s="55"/>
      <c r="EQ282" s="55"/>
      <c r="ER282" s="55"/>
      <c r="ES282" s="55"/>
      <c r="ET282" s="55"/>
      <c r="EU282" s="55"/>
      <c r="EV282" s="55"/>
      <c r="EW282" s="55"/>
      <c r="EX282" s="55"/>
      <c r="EY282" s="55"/>
      <c r="EZ282" s="55"/>
      <c r="FA282" s="55"/>
      <c r="FB282" s="55"/>
      <c r="FC282" s="55"/>
      <c r="FD282" s="55"/>
      <c r="FE282" s="55"/>
      <c r="FF282" s="55"/>
      <c r="FG282" s="55"/>
      <c r="FH282" s="55"/>
      <c r="FI282" s="55"/>
      <c r="FJ282" s="55"/>
      <c r="FK282" s="55"/>
      <c r="FL282" s="55"/>
      <c r="FM282" s="55"/>
      <c r="FN282" s="55"/>
      <c r="FO282" s="55"/>
      <c r="FP282" s="55"/>
      <c r="FQ282" s="55"/>
      <c r="FR282" s="55"/>
      <c r="FS282" s="55"/>
      <c r="FT282" s="55"/>
      <c r="FU282" s="55"/>
      <c r="FV282" s="55"/>
      <c r="FW282" s="55"/>
      <c r="FX282" s="55"/>
      <c r="FY282" s="55"/>
      <c r="FZ282" s="55"/>
      <c r="GA282" s="55"/>
      <c r="GB282" s="55"/>
      <c r="GC282" s="55"/>
      <c r="GD282" s="55"/>
      <c r="GE282" s="55"/>
      <c r="GF282" s="55"/>
      <c r="GG282" s="55"/>
      <c r="GH282" s="55"/>
      <c r="GI282" s="55"/>
      <c r="GJ282" s="55"/>
      <c r="GK282" s="55"/>
      <c r="GL282" s="55"/>
      <c r="GM282" s="55"/>
      <c r="GN282" s="55"/>
      <c r="GO282" s="55"/>
      <c r="GP282" s="55"/>
      <c r="GQ282" s="55"/>
      <c r="GR282" s="55"/>
      <c r="GS282" s="55"/>
      <c r="GT282" s="55"/>
      <c r="GU282" s="55"/>
      <c r="GV282" s="55"/>
      <c r="GW282" s="55"/>
      <c r="GX282" s="55"/>
      <c r="GY282" s="55"/>
      <c r="GZ282" s="55"/>
      <c r="HA282" s="55"/>
      <c r="HB282" s="55"/>
      <c r="HC282" s="55"/>
      <c r="HD282" s="55"/>
      <c r="HE282" s="55"/>
      <c r="HF282" s="55"/>
    </row>
    <row r="283" spans="1:214" s="56" customFormat="1" ht="20.100000000000001" customHeight="1">
      <c r="A283" s="54"/>
      <c r="B283" s="69"/>
      <c r="C283" s="177"/>
      <c r="D283" s="109" t="s">
        <v>304</v>
      </c>
      <c r="E283" s="43">
        <v>383.39</v>
      </c>
      <c r="F283" s="212" t="s">
        <v>458</v>
      </c>
      <c r="G283" s="184"/>
      <c r="H283" s="179"/>
      <c r="I283" s="184"/>
      <c r="J283" s="184"/>
      <c r="K283" s="179"/>
      <c r="L283" s="179"/>
      <c r="M283" s="185"/>
      <c r="N283" s="191"/>
      <c r="O283" s="192"/>
      <c r="P283" s="55"/>
      <c r="Q283" s="55"/>
      <c r="R283" s="55"/>
      <c r="S283" s="55"/>
      <c r="T283" s="55"/>
      <c r="U283" s="55"/>
      <c r="V283" s="100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  <c r="DW283" s="55"/>
      <c r="DX283" s="55"/>
      <c r="DY283" s="55"/>
      <c r="DZ283" s="55"/>
      <c r="EA283" s="55"/>
      <c r="EB283" s="55"/>
      <c r="EC283" s="55"/>
      <c r="ED283" s="55"/>
      <c r="EE283" s="55"/>
      <c r="EF283" s="55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55"/>
      <c r="EU283" s="55"/>
      <c r="EV283" s="55"/>
      <c r="EW283" s="55"/>
      <c r="EX283" s="55"/>
      <c r="EY283" s="55"/>
      <c r="EZ283" s="55"/>
      <c r="FA283" s="55"/>
      <c r="FB283" s="55"/>
      <c r="FC283" s="55"/>
      <c r="FD283" s="55"/>
      <c r="FE283" s="55"/>
      <c r="FF283" s="55"/>
      <c r="FG283" s="55"/>
      <c r="FH283" s="55"/>
      <c r="FI283" s="55"/>
      <c r="FJ283" s="55"/>
      <c r="FK283" s="55"/>
      <c r="FL283" s="55"/>
      <c r="FM283" s="55"/>
      <c r="FN283" s="55"/>
      <c r="FO283" s="55"/>
      <c r="FP283" s="55"/>
      <c r="FQ283" s="55"/>
      <c r="FR283" s="55"/>
      <c r="FS283" s="55"/>
      <c r="FT283" s="55"/>
      <c r="FU283" s="55"/>
      <c r="FV283" s="55"/>
      <c r="FW283" s="55"/>
      <c r="FX283" s="55"/>
      <c r="FY283" s="55"/>
      <c r="FZ283" s="55"/>
      <c r="GA283" s="55"/>
      <c r="GB283" s="55"/>
      <c r="GC283" s="55"/>
      <c r="GD283" s="55"/>
      <c r="GE283" s="55"/>
      <c r="GF283" s="55"/>
      <c r="GG283" s="55"/>
      <c r="GH283" s="55"/>
      <c r="GI283" s="55"/>
      <c r="GJ283" s="55"/>
      <c r="GK283" s="55"/>
      <c r="GL283" s="55"/>
      <c r="GM283" s="55"/>
      <c r="GN283" s="55"/>
      <c r="GO283" s="55"/>
      <c r="GP283" s="55"/>
      <c r="GQ283" s="55"/>
      <c r="GR283" s="55"/>
      <c r="GS283" s="55"/>
      <c r="GT283" s="55"/>
      <c r="GU283" s="55"/>
      <c r="GV283" s="55"/>
      <c r="GW283" s="55"/>
      <c r="GX283" s="55"/>
      <c r="GY283" s="55"/>
      <c r="GZ283" s="55"/>
      <c r="HA283" s="55"/>
      <c r="HB283" s="55"/>
      <c r="HC283" s="55"/>
      <c r="HD283" s="55"/>
      <c r="HE283" s="55"/>
      <c r="HF283" s="55"/>
    </row>
    <row r="284" spans="1:214" s="56" customFormat="1" ht="20.100000000000001" customHeight="1">
      <c r="A284" s="54"/>
      <c r="B284" s="69"/>
      <c r="C284" s="177"/>
      <c r="D284" s="109" t="s">
        <v>305</v>
      </c>
      <c r="E284" s="43">
        <v>494.95</v>
      </c>
      <c r="F284" s="212" t="s">
        <v>458</v>
      </c>
      <c r="G284" s="184"/>
      <c r="H284" s="179"/>
      <c r="I284" s="184"/>
      <c r="J284" s="184"/>
      <c r="K284" s="179"/>
      <c r="L284" s="179"/>
      <c r="M284" s="185"/>
      <c r="N284" s="191"/>
      <c r="O284" s="192"/>
      <c r="P284" s="55"/>
      <c r="Q284" s="55"/>
      <c r="R284" s="55"/>
      <c r="S284" s="55"/>
      <c r="T284" s="55"/>
      <c r="U284" s="55"/>
      <c r="V284" s="100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  <c r="GG284" s="55"/>
      <c r="GH284" s="55"/>
      <c r="GI284" s="55"/>
      <c r="GJ284" s="55"/>
      <c r="GK284" s="55"/>
      <c r="GL284" s="55"/>
      <c r="GM284" s="55"/>
      <c r="GN284" s="55"/>
      <c r="GO284" s="55"/>
      <c r="GP284" s="55"/>
      <c r="GQ284" s="55"/>
      <c r="GR284" s="55"/>
      <c r="GS284" s="55"/>
      <c r="GT284" s="55"/>
      <c r="GU284" s="55"/>
      <c r="GV284" s="55"/>
      <c r="GW284" s="55"/>
      <c r="GX284" s="55"/>
      <c r="GY284" s="55"/>
      <c r="GZ284" s="55"/>
      <c r="HA284" s="55"/>
      <c r="HB284" s="55"/>
      <c r="HC284" s="55"/>
      <c r="HD284" s="55"/>
      <c r="HE284" s="55"/>
      <c r="HF284" s="55"/>
    </row>
    <row r="285" spans="1:214" s="56" customFormat="1" ht="20.100000000000001" customHeight="1">
      <c r="A285" s="54"/>
      <c r="B285" s="69"/>
      <c r="C285" s="177"/>
      <c r="D285" s="109" t="s">
        <v>306</v>
      </c>
      <c r="E285" s="43">
        <v>469.2</v>
      </c>
      <c r="F285" s="212" t="s">
        <v>458</v>
      </c>
      <c r="G285" s="184"/>
      <c r="H285" s="179"/>
      <c r="I285" s="184"/>
      <c r="J285" s="184"/>
      <c r="K285" s="179"/>
      <c r="L285" s="179"/>
      <c r="M285" s="185"/>
      <c r="N285" s="191"/>
      <c r="O285" s="192"/>
      <c r="P285" s="55"/>
      <c r="Q285" s="55"/>
      <c r="R285" s="55"/>
      <c r="S285" s="55"/>
      <c r="T285" s="55"/>
      <c r="U285" s="55"/>
      <c r="V285" s="100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  <c r="DW285" s="55"/>
      <c r="DX285" s="55"/>
      <c r="DY285" s="55"/>
      <c r="DZ285" s="55"/>
      <c r="EA285" s="55"/>
      <c r="EB285" s="55"/>
      <c r="EC285" s="55"/>
      <c r="ED285" s="55"/>
      <c r="EE285" s="55"/>
      <c r="EF285" s="55"/>
      <c r="EG285" s="55"/>
      <c r="EH285" s="55"/>
      <c r="EI285" s="55"/>
      <c r="EJ285" s="55"/>
      <c r="EK285" s="55"/>
      <c r="EL285" s="55"/>
      <c r="EM285" s="55"/>
      <c r="EN285" s="55"/>
      <c r="EO285" s="55"/>
      <c r="EP285" s="55"/>
      <c r="EQ285" s="55"/>
      <c r="ER285" s="55"/>
      <c r="ES285" s="55"/>
      <c r="ET285" s="55"/>
      <c r="EU285" s="55"/>
      <c r="EV285" s="55"/>
      <c r="EW285" s="55"/>
      <c r="EX285" s="55"/>
      <c r="EY285" s="55"/>
      <c r="EZ285" s="55"/>
      <c r="FA285" s="55"/>
      <c r="FB285" s="55"/>
      <c r="FC285" s="55"/>
      <c r="FD285" s="55"/>
      <c r="FE285" s="55"/>
      <c r="FF285" s="55"/>
      <c r="FG285" s="55"/>
      <c r="FH285" s="55"/>
      <c r="FI285" s="55"/>
      <c r="FJ285" s="55"/>
      <c r="FK285" s="55"/>
      <c r="FL285" s="55"/>
      <c r="FM285" s="55"/>
      <c r="FN285" s="55"/>
      <c r="FO285" s="55"/>
      <c r="FP285" s="55"/>
      <c r="FQ285" s="55"/>
      <c r="FR285" s="55"/>
      <c r="FS285" s="55"/>
      <c r="FT285" s="55"/>
      <c r="FU285" s="55"/>
      <c r="FV285" s="55"/>
      <c r="FW285" s="55"/>
      <c r="FX285" s="55"/>
      <c r="FY285" s="55"/>
      <c r="FZ285" s="55"/>
      <c r="GA285" s="55"/>
      <c r="GB285" s="55"/>
      <c r="GC285" s="55"/>
      <c r="GD285" s="55"/>
      <c r="GE285" s="55"/>
      <c r="GF285" s="55"/>
      <c r="GG285" s="55"/>
      <c r="GH285" s="55"/>
      <c r="GI285" s="55"/>
      <c r="GJ285" s="55"/>
      <c r="GK285" s="55"/>
      <c r="GL285" s="55"/>
      <c r="GM285" s="55"/>
      <c r="GN285" s="55"/>
      <c r="GO285" s="55"/>
      <c r="GP285" s="55"/>
      <c r="GQ285" s="55"/>
      <c r="GR285" s="55"/>
      <c r="GS285" s="55"/>
      <c r="GT285" s="55"/>
      <c r="GU285" s="55"/>
      <c r="GV285" s="55"/>
      <c r="GW285" s="55"/>
      <c r="GX285" s="55"/>
      <c r="GY285" s="55"/>
      <c r="GZ285" s="55"/>
      <c r="HA285" s="55"/>
      <c r="HB285" s="55"/>
      <c r="HC285" s="55"/>
      <c r="HD285" s="55"/>
      <c r="HE285" s="55"/>
      <c r="HF285" s="55"/>
    </row>
    <row r="286" spans="1:214" s="56" customFormat="1" ht="20.100000000000001" customHeight="1">
      <c r="A286" s="54"/>
      <c r="B286" s="69"/>
      <c r="C286" s="177"/>
      <c r="D286" s="109" t="s">
        <v>307</v>
      </c>
      <c r="E286" s="43">
        <v>469.2</v>
      </c>
      <c r="F286" s="212" t="s">
        <v>458</v>
      </c>
      <c r="G286" s="184"/>
      <c r="H286" s="179"/>
      <c r="I286" s="184"/>
      <c r="J286" s="184"/>
      <c r="K286" s="179"/>
      <c r="L286" s="179"/>
      <c r="M286" s="185"/>
      <c r="N286" s="191"/>
      <c r="O286" s="192"/>
      <c r="P286" s="55"/>
      <c r="Q286" s="55"/>
      <c r="R286" s="55"/>
      <c r="S286" s="55"/>
      <c r="T286" s="55"/>
      <c r="U286" s="55"/>
      <c r="V286" s="100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  <c r="DW286" s="55"/>
      <c r="DX286" s="55"/>
      <c r="DY286" s="55"/>
      <c r="DZ286" s="55"/>
      <c r="EA286" s="55"/>
      <c r="EB286" s="55"/>
      <c r="EC286" s="55"/>
      <c r="ED286" s="55"/>
      <c r="EE286" s="55"/>
      <c r="EF286" s="55"/>
      <c r="EG286" s="55"/>
      <c r="EH286" s="55"/>
      <c r="EI286" s="55"/>
      <c r="EJ286" s="55"/>
      <c r="EK286" s="55"/>
      <c r="EL286" s="55"/>
      <c r="EM286" s="55"/>
      <c r="EN286" s="55"/>
      <c r="EO286" s="55"/>
      <c r="EP286" s="55"/>
      <c r="EQ286" s="55"/>
      <c r="ER286" s="55"/>
      <c r="ES286" s="55"/>
      <c r="ET286" s="55"/>
      <c r="EU286" s="55"/>
      <c r="EV286" s="55"/>
      <c r="EW286" s="55"/>
      <c r="EX286" s="55"/>
      <c r="EY286" s="55"/>
      <c r="EZ286" s="55"/>
      <c r="FA286" s="55"/>
      <c r="FB286" s="55"/>
      <c r="FC286" s="55"/>
      <c r="FD286" s="55"/>
      <c r="FE286" s="55"/>
      <c r="FF286" s="55"/>
      <c r="FG286" s="55"/>
      <c r="FH286" s="55"/>
      <c r="FI286" s="55"/>
      <c r="FJ286" s="55"/>
      <c r="FK286" s="55"/>
      <c r="FL286" s="55"/>
      <c r="FM286" s="55"/>
      <c r="FN286" s="55"/>
      <c r="FO286" s="55"/>
      <c r="FP286" s="55"/>
      <c r="FQ286" s="55"/>
      <c r="FR286" s="55"/>
      <c r="FS286" s="55"/>
      <c r="FT286" s="55"/>
      <c r="FU286" s="55"/>
      <c r="FV286" s="55"/>
      <c r="FW286" s="55"/>
      <c r="FX286" s="55"/>
      <c r="FY286" s="55"/>
      <c r="FZ286" s="55"/>
      <c r="GA286" s="55"/>
      <c r="GB286" s="55"/>
      <c r="GC286" s="55"/>
      <c r="GD286" s="55"/>
      <c r="GE286" s="55"/>
      <c r="GF286" s="55"/>
      <c r="GG286" s="55"/>
      <c r="GH286" s="55"/>
      <c r="GI286" s="55"/>
      <c r="GJ286" s="55"/>
      <c r="GK286" s="55"/>
      <c r="GL286" s="55"/>
      <c r="GM286" s="55"/>
      <c r="GN286" s="55"/>
      <c r="GO286" s="55"/>
      <c r="GP286" s="55"/>
      <c r="GQ286" s="55"/>
      <c r="GR286" s="55"/>
      <c r="GS286" s="55"/>
      <c r="GT286" s="55"/>
      <c r="GU286" s="55"/>
      <c r="GV286" s="55"/>
      <c r="GW286" s="55"/>
      <c r="GX286" s="55"/>
      <c r="GY286" s="55"/>
      <c r="GZ286" s="55"/>
      <c r="HA286" s="55"/>
      <c r="HB286" s="55"/>
      <c r="HC286" s="55"/>
      <c r="HD286" s="55"/>
      <c r="HE286" s="55"/>
      <c r="HF286" s="55"/>
    </row>
    <row r="287" spans="1:214" s="56" customFormat="1" ht="20.100000000000001" customHeight="1">
      <c r="A287" s="54"/>
      <c r="B287" s="69"/>
      <c r="C287" s="177"/>
      <c r="D287" s="109" t="s">
        <v>341</v>
      </c>
      <c r="E287" s="43">
        <v>578.16</v>
      </c>
      <c r="F287" s="212" t="s">
        <v>458</v>
      </c>
      <c r="G287" s="184"/>
      <c r="H287" s="179"/>
      <c r="I287" s="184"/>
      <c r="J287" s="184"/>
      <c r="K287" s="179"/>
      <c r="L287" s="179"/>
      <c r="M287" s="185"/>
      <c r="N287" s="191"/>
      <c r="O287" s="192"/>
      <c r="P287" s="55"/>
      <c r="Q287" s="55"/>
      <c r="R287" s="55"/>
      <c r="S287" s="55"/>
      <c r="T287" s="55"/>
      <c r="U287" s="55"/>
      <c r="V287" s="100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  <c r="DW287" s="55"/>
      <c r="DX287" s="55"/>
      <c r="DY287" s="55"/>
      <c r="DZ287" s="55"/>
      <c r="EA287" s="55"/>
      <c r="EB287" s="55"/>
      <c r="EC287" s="55"/>
      <c r="ED287" s="55"/>
      <c r="EE287" s="55"/>
      <c r="EF287" s="55"/>
      <c r="EG287" s="55"/>
      <c r="EH287" s="55"/>
      <c r="EI287" s="55"/>
      <c r="EJ287" s="55"/>
      <c r="EK287" s="55"/>
      <c r="EL287" s="55"/>
      <c r="EM287" s="55"/>
      <c r="EN287" s="55"/>
      <c r="EO287" s="55"/>
      <c r="EP287" s="55"/>
      <c r="EQ287" s="55"/>
      <c r="ER287" s="55"/>
      <c r="ES287" s="55"/>
      <c r="ET287" s="55"/>
      <c r="EU287" s="55"/>
      <c r="EV287" s="55"/>
      <c r="EW287" s="55"/>
      <c r="EX287" s="55"/>
      <c r="EY287" s="55"/>
      <c r="EZ287" s="55"/>
      <c r="FA287" s="55"/>
      <c r="FB287" s="55"/>
      <c r="FC287" s="55"/>
      <c r="FD287" s="55"/>
      <c r="FE287" s="55"/>
      <c r="FF287" s="55"/>
      <c r="FG287" s="55"/>
      <c r="FH287" s="55"/>
      <c r="FI287" s="55"/>
      <c r="FJ287" s="55"/>
      <c r="FK287" s="55"/>
      <c r="FL287" s="55"/>
      <c r="FM287" s="55"/>
      <c r="FN287" s="55"/>
      <c r="FO287" s="55"/>
      <c r="FP287" s="55"/>
      <c r="FQ287" s="55"/>
      <c r="FR287" s="55"/>
      <c r="FS287" s="55"/>
      <c r="FT287" s="55"/>
      <c r="FU287" s="55"/>
      <c r="FV287" s="55"/>
      <c r="FW287" s="55"/>
      <c r="FX287" s="55"/>
      <c r="FY287" s="55"/>
      <c r="FZ287" s="55"/>
      <c r="GA287" s="55"/>
      <c r="GB287" s="55"/>
      <c r="GC287" s="55"/>
      <c r="GD287" s="55"/>
      <c r="GE287" s="55"/>
      <c r="GF287" s="55"/>
      <c r="GG287" s="55"/>
      <c r="GH287" s="55"/>
      <c r="GI287" s="55"/>
      <c r="GJ287" s="55"/>
      <c r="GK287" s="55"/>
      <c r="GL287" s="55"/>
      <c r="GM287" s="55"/>
      <c r="GN287" s="55"/>
      <c r="GO287" s="55"/>
      <c r="GP287" s="55"/>
      <c r="GQ287" s="55"/>
      <c r="GR287" s="55"/>
      <c r="GS287" s="55"/>
      <c r="GT287" s="55"/>
      <c r="GU287" s="55"/>
      <c r="GV287" s="55"/>
      <c r="GW287" s="55"/>
      <c r="GX287" s="55"/>
      <c r="GY287" s="55"/>
      <c r="GZ287" s="55"/>
      <c r="HA287" s="55"/>
      <c r="HB287" s="55"/>
      <c r="HC287" s="55"/>
      <c r="HD287" s="55"/>
      <c r="HE287" s="55"/>
      <c r="HF287" s="55"/>
    </row>
    <row r="288" spans="1:214" s="56" customFormat="1" ht="20.100000000000001" customHeight="1">
      <c r="A288" s="195" t="s">
        <v>0</v>
      </c>
      <c r="B288" s="44">
        <f>SUM(B276:B287)</f>
        <v>6599.4</v>
      </c>
      <c r="C288" s="209"/>
      <c r="D288" s="195"/>
      <c r="E288" s="44">
        <f>SUM(E276:E287)</f>
        <v>5371.9899999999989</v>
      </c>
      <c r="F288" s="213"/>
      <c r="G288" s="186"/>
      <c r="H288" s="186"/>
      <c r="I288" s="186"/>
      <c r="J288" s="186"/>
      <c r="K288" s="179"/>
      <c r="L288" s="185"/>
      <c r="M288" s="185"/>
      <c r="N288" s="185"/>
      <c r="O288" s="185"/>
      <c r="P288" s="55"/>
      <c r="Q288" s="55"/>
      <c r="R288" s="55"/>
      <c r="S288" s="55"/>
      <c r="T288" s="55"/>
      <c r="U288" s="55"/>
      <c r="V288" s="100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</row>
    <row r="289" spans="1:214" s="56" customFormat="1" ht="20.100000000000001" customHeight="1">
      <c r="A289" s="53" t="s">
        <v>54</v>
      </c>
      <c r="B289" s="214">
        <v>6599.4</v>
      </c>
      <c r="C289" s="215">
        <v>40361</v>
      </c>
      <c r="D289" s="109" t="s">
        <v>298</v>
      </c>
      <c r="E289" s="43">
        <v>441.25</v>
      </c>
      <c r="F289" s="212" t="s">
        <v>459</v>
      </c>
      <c r="G289" s="184"/>
      <c r="H289" s="179"/>
      <c r="I289" s="184"/>
      <c r="J289" s="184"/>
      <c r="K289" s="179"/>
      <c r="L289" s="179"/>
      <c r="M289" s="185"/>
      <c r="N289" s="191"/>
      <c r="O289" s="192"/>
      <c r="P289" s="55"/>
      <c r="Q289" s="55"/>
      <c r="R289" s="55"/>
      <c r="S289" s="55"/>
      <c r="T289" s="55"/>
      <c r="U289" s="55"/>
      <c r="V289" s="100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  <c r="HA289" s="55"/>
      <c r="HB289" s="55"/>
      <c r="HC289" s="55"/>
      <c r="HD289" s="55"/>
      <c r="HE289" s="55"/>
      <c r="HF289" s="55"/>
    </row>
    <row r="290" spans="1:214" s="56" customFormat="1" ht="20.100000000000001" customHeight="1">
      <c r="A290" s="54"/>
      <c r="B290" s="69"/>
      <c r="C290" s="177"/>
      <c r="D290" s="109" t="s">
        <v>299</v>
      </c>
      <c r="E290" s="43">
        <v>418.23</v>
      </c>
      <c r="F290" s="212" t="s">
        <v>459</v>
      </c>
      <c r="G290" s="184"/>
      <c r="H290" s="179"/>
      <c r="I290" s="184"/>
      <c r="J290" s="184"/>
      <c r="K290" s="179"/>
      <c r="L290" s="179"/>
      <c r="M290" s="185"/>
      <c r="N290" s="191"/>
      <c r="O290" s="192"/>
      <c r="P290" s="55"/>
      <c r="Q290" s="55"/>
      <c r="R290" s="55"/>
      <c r="S290" s="55"/>
      <c r="T290" s="55"/>
      <c r="U290" s="55"/>
      <c r="V290" s="100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  <c r="HA290" s="55"/>
      <c r="HB290" s="55"/>
      <c r="HC290" s="55"/>
      <c r="HD290" s="55"/>
      <c r="HE290" s="55"/>
      <c r="HF290" s="55"/>
    </row>
    <row r="291" spans="1:214" s="56" customFormat="1" ht="20.100000000000001" customHeight="1">
      <c r="A291" s="54"/>
      <c r="B291" s="69"/>
      <c r="C291" s="177"/>
      <c r="D291" s="109" t="s">
        <v>301</v>
      </c>
      <c r="E291" s="43">
        <v>523.67999999999995</v>
      </c>
      <c r="F291" s="212" t="s">
        <v>459</v>
      </c>
      <c r="G291" s="184"/>
      <c r="H291" s="179"/>
      <c r="I291" s="184"/>
      <c r="J291" s="184"/>
      <c r="K291" s="179"/>
      <c r="L291" s="179"/>
      <c r="M291" s="185"/>
      <c r="N291" s="191"/>
      <c r="O291" s="192"/>
      <c r="P291" s="55"/>
      <c r="Q291" s="55"/>
      <c r="R291" s="55"/>
      <c r="S291" s="55"/>
      <c r="T291" s="55"/>
      <c r="U291" s="55"/>
      <c r="V291" s="100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  <c r="GG291" s="55"/>
      <c r="GH291" s="55"/>
      <c r="GI291" s="55"/>
      <c r="GJ291" s="55"/>
      <c r="GK291" s="55"/>
      <c r="GL291" s="55"/>
      <c r="GM291" s="55"/>
      <c r="GN291" s="55"/>
      <c r="GO291" s="55"/>
      <c r="GP291" s="55"/>
      <c r="GQ291" s="55"/>
      <c r="GR291" s="55"/>
      <c r="GS291" s="55"/>
      <c r="GT291" s="55"/>
      <c r="GU291" s="55"/>
      <c r="GV291" s="55"/>
      <c r="GW291" s="55"/>
      <c r="GX291" s="55"/>
      <c r="GY291" s="55"/>
      <c r="GZ291" s="55"/>
      <c r="HA291" s="55"/>
      <c r="HB291" s="55"/>
      <c r="HC291" s="55"/>
      <c r="HD291" s="55"/>
      <c r="HE291" s="55"/>
      <c r="HF291" s="55"/>
    </row>
    <row r="292" spans="1:214" s="56" customFormat="1" ht="20.100000000000001" customHeight="1">
      <c r="A292" s="54"/>
      <c r="B292" s="69"/>
      <c r="C292" s="177"/>
      <c r="D292" s="109" t="s">
        <v>340</v>
      </c>
      <c r="E292" s="43">
        <v>386.89</v>
      </c>
      <c r="F292" s="212" t="s">
        <v>459</v>
      </c>
      <c r="G292" s="184"/>
      <c r="H292" s="179"/>
      <c r="I292" s="184"/>
      <c r="J292" s="184"/>
      <c r="K292" s="179"/>
      <c r="L292" s="179"/>
      <c r="M292" s="185"/>
      <c r="N292" s="191"/>
      <c r="O292" s="192"/>
      <c r="P292" s="55"/>
      <c r="Q292" s="55"/>
      <c r="R292" s="55"/>
      <c r="S292" s="55"/>
      <c r="T292" s="55"/>
      <c r="U292" s="55"/>
      <c r="V292" s="100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  <c r="GH292" s="55"/>
      <c r="GI292" s="55"/>
      <c r="GJ292" s="55"/>
      <c r="GK292" s="55"/>
      <c r="GL292" s="55"/>
      <c r="GM292" s="55"/>
      <c r="GN292" s="55"/>
      <c r="GO292" s="55"/>
      <c r="GP292" s="55"/>
      <c r="GQ292" s="55"/>
      <c r="GR292" s="55"/>
      <c r="GS292" s="55"/>
      <c r="GT292" s="55"/>
      <c r="GU292" s="55"/>
      <c r="GV292" s="55"/>
      <c r="GW292" s="55"/>
      <c r="GX292" s="55"/>
      <c r="GY292" s="55"/>
      <c r="GZ292" s="55"/>
      <c r="HA292" s="55"/>
      <c r="HB292" s="55"/>
      <c r="HC292" s="55"/>
      <c r="HD292" s="55"/>
      <c r="HE292" s="55"/>
      <c r="HF292" s="55"/>
    </row>
    <row r="293" spans="1:214" s="56" customFormat="1" ht="20.100000000000001" customHeight="1">
      <c r="A293" s="54"/>
      <c r="B293" s="69"/>
      <c r="C293" s="177"/>
      <c r="D293" s="109" t="s">
        <v>302</v>
      </c>
      <c r="E293" s="43">
        <v>469.2</v>
      </c>
      <c r="F293" s="212" t="s">
        <v>459</v>
      </c>
      <c r="G293" s="184"/>
      <c r="H293" s="179"/>
      <c r="I293" s="184"/>
      <c r="J293" s="184"/>
      <c r="K293" s="179"/>
      <c r="L293" s="179"/>
      <c r="M293" s="185"/>
      <c r="N293" s="191"/>
      <c r="O293" s="192"/>
      <c r="P293" s="55"/>
      <c r="Q293" s="55"/>
      <c r="R293" s="55"/>
      <c r="S293" s="55"/>
      <c r="T293" s="55"/>
      <c r="U293" s="55"/>
      <c r="V293" s="100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/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5"/>
      <c r="EY293" s="55"/>
      <c r="EZ293" s="55"/>
      <c r="FA293" s="55"/>
      <c r="FB293" s="55"/>
      <c r="FC293" s="55"/>
      <c r="FD293" s="55"/>
      <c r="FE293" s="55"/>
      <c r="FF293" s="55"/>
      <c r="FG293" s="55"/>
      <c r="FH293" s="55"/>
      <c r="FI293" s="55"/>
      <c r="FJ293" s="55"/>
      <c r="FK293" s="55"/>
      <c r="FL293" s="55"/>
      <c r="FM293" s="55"/>
      <c r="FN293" s="55"/>
      <c r="FO293" s="55"/>
      <c r="FP293" s="55"/>
      <c r="FQ293" s="55"/>
      <c r="FR293" s="55"/>
      <c r="FS293" s="55"/>
      <c r="FT293" s="55"/>
      <c r="FU293" s="55"/>
      <c r="FV293" s="55"/>
      <c r="FW293" s="55"/>
      <c r="FX293" s="55"/>
      <c r="FY293" s="55"/>
      <c r="FZ293" s="55"/>
      <c r="GA293" s="55"/>
      <c r="GB293" s="55"/>
      <c r="GC293" s="55"/>
      <c r="GD293" s="55"/>
      <c r="GE293" s="55"/>
      <c r="GF293" s="55"/>
      <c r="GG293" s="55"/>
      <c r="GH293" s="55"/>
      <c r="GI293" s="55"/>
      <c r="GJ293" s="55"/>
      <c r="GK293" s="55"/>
      <c r="GL293" s="55"/>
      <c r="GM293" s="55"/>
      <c r="GN293" s="55"/>
      <c r="GO293" s="55"/>
      <c r="GP293" s="55"/>
      <c r="GQ293" s="55"/>
      <c r="GR293" s="55"/>
      <c r="GS293" s="55"/>
      <c r="GT293" s="55"/>
      <c r="GU293" s="55"/>
      <c r="GV293" s="55"/>
      <c r="GW293" s="55"/>
      <c r="GX293" s="55"/>
      <c r="GY293" s="55"/>
      <c r="GZ293" s="55"/>
      <c r="HA293" s="55"/>
      <c r="HB293" s="55"/>
      <c r="HC293" s="55"/>
      <c r="HD293" s="55"/>
      <c r="HE293" s="55"/>
      <c r="HF293" s="55"/>
    </row>
    <row r="294" spans="1:214" s="56" customFormat="1" ht="20.100000000000001" customHeight="1">
      <c r="A294" s="54"/>
      <c r="B294" s="69"/>
      <c r="C294" s="177"/>
      <c r="D294" s="109" t="s">
        <v>303</v>
      </c>
      <c r="E294" s="43">
        <v>413.66</v>
      </c>
      <c r="F294" s="212" t="s">
        <v>459</v>
      </c>
      <c r="G294" s="184"/>
      <c r="H294" s="179"/>
      <c r="I294" s="184"/>
      <c r="J294" s="184"/>
      <c r="K294" s="179"/>
      <c r="L294" s="179"/>
      <c r="M294" s="185"/>
      <c r="N294" s="191"/>
      <c r="O294" s="192"/>
      <c r="P294" s="55"/>
      <c r="Q294" s="55"/>
      <c r="R294" s="55"/>
      <c r="S294" s="55"/>
      <c r="T294" s="55"/>
      <c r="U294" s="55"/>
      <c r="V294" s="100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  <c r="GH294" s="55"/>
      <c r="GI294" s="55"/>
      <c r="GJ294" s="55"/>
      <c r="GK294" s="55"/>
      <c r="GL294" s="55"/>
      <c r="GM294" s="55"/>
      <c r="GN294" s="55"/>
      <c r="GO294" s="55"/>
      <c r="GP294" s="55"/>
      <c r="GQ294" s="55"/>
      <c r="GR294" s="55"/>
      <c r="GS294" s="55"/>
      <c r="GT294" s="55"/>
      <c r="GU294" s="55"/>
      <c r="GV294" s="55"/>
      <c r="GW294" s="55"/>
      <c r="GX294" s="55"/>
      <c r="GY294" s="55"/>
      <c r="GZ294" s="55"/>
      <c r="HA294" s="55"/>
      <c r="HB294" s="55"/>
      <c r="HC294" s="55"/>
      <c r="HD294" s="55"/>
      <c r="HE294" s="55"/>
      <c r="HF294" s="55"/>
    </row>
    <row r="295" spans="1:214" s="56" customFormat="1" ht="20.100000000000001" customHeight="1">
      <c r="A295" s="54"/>
      <c r="B295" s="69"/>
      <c r="C295" s="177"/>
      <c r="D295" s="109" t="s">
        <v>304</v>
      </c>
      <c r="E295" s="43">
        <v>383.39</v>
      </c>
      <c r="F295" s="212" t="s">
        <v>459</v>
      </c>
      <c r="G295" s="184"/>
      <c r="H295" s="179"/>
      <c r="I295" s="184"/>
      <c r="J295" s="184"/>
      <c r="K295" s="179"/>
      <c r="L295" s="179"/>
      <c r="M295" s="185"/>
      <c r="N295" s="191"/>
      <c r="O295" s="192"/>
      <c r="P295" s="55"/>
      <c r="Q295" s="55"/>
      <c r="R295" s="55"/>
      <c r="S295" s="55"/>
      <c r="T295" s="55"/>
      <c r="U295" s="55"/>
      <c r="V295" s="100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</row>
    <row r="296" spans="1:214" s="56" customFormat="1" ht="20.100000000000001" customHeight="1">
      <c r="A296" s="54"/>
      <c r="B296" s="69"/>
      <c r="C296" s="177"/>
      <c r="D296" s="109" t="s">
        <v>305</v>
      </c>
      <c r="E296" s="43">
        <v>494.95</v>
      </c>
      <c r="F296" s="212" t="s">
        <v>459</v>
      </c>
      <c r="G296" s="184"/>
      <c r="H296" s="179"/>
      <c r="I296" s="184"/>
      <c r="J296" s="184"/>
      <c r="K296" s="179"/>
      <c r="L296" s="179"/>
      <c r="M296" s="185"/>
      <c r="N296" s="191"/>
      <c r="O296" s="192"/>
      <c r="P296" s="55"/>
      <c r="Q296" s="55"/>
      <c r="R296" s="55"/>
      <c r="S296" s="55"/>
      <c r="T296" s="55"/>
      <c r="U296" s="55"/>
      <c r="V296" s="100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  <c r="GH296" s="55"/>
      <c r="GI296" s="55"/>
      <c r="GJ296" s="55"/>
      <c r="GK296" s="55"/>
      <c r="GL296" s="55"/>
      <c r="GM296" s="55"/>
      <c r="GN296" s="55"/>
      <c r="GO296" s="55"/>
      <c r="GP296" s="55"/>
      <c r="GQ296" s="55"/>
      <c r="GR296" s="55"/>
      <c r="GS296" s="55"/>
      <c r="GT296" s="55"/>
      <c r="GU296" s="55"/>
      <c r="GV296" s="55"/>
      <c r="GW296" s="55"/>
      <c r="GX296" s="55"/>
      <c r="GY296" s="55"/>
      <c r="GZ296" s="55"/>
      <c r="HA296" s="55"/>
      <c r="HB296" s="55"/>
      <c r="HC296" s="55"/>
      <c r="HD296" s="55"/>
      <c r="HE296" s="55"/>
      <c r="HF296" s="55"/>
    </row>
    <row r="297" spans="1:214" s="56" customFormat="1" ht="20.100000000000001" customHeight="1">
      <c r="A297" s="54"/>
      <c r="B297" s="69"/>
      <c r="C297" s="177"/>
      <c r="D297" s="109" t="s">
        <v>306</v>
      </c>
      <c r="E297" s="43">
        <v>469.2</v>
      </c>
      <c r="F297" s="212" t="s">
        <v>459</v>
      </c>
      <c r="G297" s="184"/>
      <c r="H297" s="179"/>
      <c r="I297" s="184"/>
      <c r="J297" s="184"/>
      <c r="K297" s="179"/>
      <c r="L297" s="179"/>
      <c r="M297" s="185"/>
      <c r="N297" s="191"/>
      <c r="O297" s="192"/>
      <c r="P297" s="55"/>
      <c r="Q297" s="55"/>
      <c r="R297" s="55"/>
      <c r="S297" s="55"/>
      <c r="T297" s="55"/>
      <c r="U297" s="55"/>
      <c r="V297" s="100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/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5"/>
      <c r="EY297" s="55"/>
      <c r="EZ297" s="55"/>
      <c r="FA297" s="55"/>
      <c r="FB297" s="55"/>
      <c r="FC297" s="55"/>
      <c r="FD297" s="55"/>
      <c r="FE297" s="55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55"/>
      <c r="GG297" s="55"/>
      <c r="GH297" s="55"/>
      <c r="GI297" s="55"/>
      <c r="GJ297" s="55"/>
      <c r="GK297" s="55"/>
      <c r="GL297" s="55"/>
      <c r="GM297" s="55"/>
      <c r="GN297" s="55"/>
      <c r="GO297" s="55"/>
      <c r="GP297" s="55"/>
      <c r="GQ297" s="55"/>
      <c r="GR297" s="55"/>
      <c r="GS297" s="55"/>
      <c r="GT297" s="55"/>
      <c r="GU297" s="55"/>
      <c r="GV297" s="55"/>
      <c r="GW297" s="55"/>
      <c r="GX297" s="55"/>
      <c r="GY297" s="55"/>
      <c r="GZ297" s="55"/>
      <c r="HA297" s="55"/>
      <c r="HB297" s="55"/>
      <c r="HC297" s="55"/>
      <c r="HD297" s="55"/>
      <c r="HE297" s="55"/>
      <c r="HF297" s="55"/>
    </row>
    <row r="298" spans="1:214" s="56" customFormat="1" ht="20.100000000000001" customHeight="1">
      <c r="A298" s="54"/>
      <c r="B298" s="69"/>
      <c r="C298" s="177"/>
      <c r="D298" s="109" t="s">
        <v>307</v>
      </c>
      <c r="E298" s="43">
        <v>469.2</v>
      </c>
      <c r="F298" s="212" t="s">
        <v>459</v>
      </c>
      <c r="G298" s="184"/>
      <c r="H298" s="179"/>
      <c r="I298" s="184"/>
      <c r="J298" s="184"/>
      <c r="K298" s="179"/>
      <c r="L298" s="179"/>
      <c r="M298" s="185"/>
      <c r="N298" s="191"/>
      <c r="O298" s="192"/>
      <c r="P298" s="55"/>
      <c r="Q298" s="55"/>
      <c r="R298" s="55"/>
      <c r="S298" s="55"/>
      <c r="T298" s="55"/>
      <c r="U298" s="55"/>
      <c r="V298" s="100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</row>
    <row r="299" spans="1:214" s="56" customFormat="1" ht="20.100000000000001" customHeight="1">
      <c r="A299" s="54"/>
      <c r="B299" s="69"/>
      <c r="C299" s="177"/>
      <c r="D299" s="109" t="s">
        <v>341</v>
      </c>
      <c r="E299" s="43">
        <v>578.16</v>
      </c>
      <c r="F299" s="212" t="s">
        <v>459</v>
      </c>
      <c r="G299" s="184"/>
      <c r="H299" s="179"/>
      <c r="I299" s="184"/>
      <c r="J299" s="184"/>
      <c r="K299" s="179"/>
      <c r="L299" s="179"/>
      <c r="M299" s="185"/>
      <c r="N299" s="191"/>
      <c r="O299" s="192"/>
      <c r="P299" s="55"/>
      <c r="Q299" s="55"/>
      <c r="R299" s="55"/>
      <c r="S299" s="55"/>
      <c r="T299" s="55"/>
      <c r="U299" s="55"/>
      <c r="V299" s="100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</row>
    <row r="300" spans="1:214" s="56" customFormat="1" ht="20.100000000000001" customHeight="1">
      <c r="A300" s="54"/>
      <c r="B300" s="69"/>
      <c r="C300" s="177"/>
      <c r="D300" s="109" t="s">
        <v>364</v>
      </c>
      <c r="E300" s="43">
        <v>523.67999999999995</v>
      </c>
      <c r="F300" s="212" t="s">
        <v>459</v>
      </c>
      <c r="G300" s="184"/>
      <c r="H300" s="179"/>
      <c r="I300" s="184"/>
      <c r="J300" s="184"/>
      <c r="K300" s="179"/>
      <c r="L300" s="179"/>
      <c r="M300" s="185"/>
      <c r="N300" s="191"/>
      <c r="O300" s="192"/>
      <c r="P300" s="55"/>
      <c r="Q300" s="55"/>
      <c r="R300" s="55"/>
      <c r="S300" s="55"/>
      <c r="T300" s="55"/>
      <c r="U300" s="55"/>
      <c r="V300" s="100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</row>
    <row r="301" spans="1:214" s="56" customFormat="1" ht="20.100000000000001" customHeight="1">
      <c r="A301" s="195" t="s">
        <v>0</v>
      </c>
      <c r="B301" s="44">
        <f>SUM(B289:B300)</f>
        <v>6599.4</v>
      </c>
      <c r="C301" s="209"/>
      <c r="D301" s="195"/>
      <c r="E301" s="44">
        <f>SUM(E289:E300)</f>
        <v>5571.4899999999989</v>
      </c>
      <c r="F301" s="213"/>
      <c r="G301" s="186"/>
      <c r="H301" s="186"/>
      <c r="I301" s="186"/>
      <c r="J301" s="186"/>
      <c r="K301" s="179"/>
      <c r="L301" s="185"/>
      <c r="M301" s="185"/>
      <c r="N301" s="185"/>
      <c r="O301" s="185"/>
      <c r="P301" s="55"/>
      <c r="Q301" s="55"/>
      <c r="R301" s="55"/>
      <c r="S301" s="55"/>
      <c r="T301" s="55"/>
      <c r="U301" s="55"/>
      <c r="V301" s="100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  <c r="HF301" s="55"/>
    </row>
    <row r="302" spans="1:214" s="56" customFormat="1" ht="20.100000000000001" customHeight="1">
      <c r="A302" s="53" t="s">
        <v>55</v>
      </c>
      <c r="B302" s="214">
        <v>6599.4</v>
      </c>
      <c r="C302" s="177">
        <v>40392</v>
      </c>
      <c r="D302" s="109" t="s">
        <v>298</v>
      </c>
      <c r="E302" s="43">
        <v>441.25</v>
      </c>
      <c r="F302" s="212" t="s">
        <v>460</v>
      </c>
      <c r="G302" s="184"/>
      <c r="H302" s="179"/>
      <c r="I302" s="184"/>
      <c r="J302" s="184"/>
      <c r="K302" s="179"/>
      <c r="L302" s="179"/>
      <c r="M302" s="185"/>
      <c r="N302" s="191"/>
      <c r="O302" s="192"/>
      <c r="P302" s="55"/>
      <c r="Q302" s="55"/>
      <c r="R302" s="55"/>
      <c r="S302" s="55"/>
      <c r="T302" s="55"/>
      <c r="U302" s="55"/>
      <c r="V302" s="100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</row>
    <row r="303" spans="1:214" s="56" customFormat="1" ht="20.100000000000001" customHeight="1">
      <c r="A303" s="54"/>
      <c r="B303" s="69"/>
      <c r="C303" s="177"/>
      <c r="D303" s="109" t="s">
        <v>299</v>
      </c>
      <c r="E303" s="43">
        <v>418.23</v>
      </c>
      <c r="F303" s="212" t="s">
        <v>460</v>
      </c>
      <c r="G303" s="184"/>
      <c r="H303" s="179"/>
      <c r="I303" s="184"/>
      <c r="J303" s="184"/>
      <c r="K303" s="179"/>
      <c r="L303" s="179"/>
      <c r="M303" s="185"/>
      <c r="N303" s="191"/>
      <c r="O303" s="192"/>
      <c r="P303" s="55"/>
      <c r="Q303" s="55"/>
      <c r="R303" s="55"/>
      <c r="S303" s="55"/>
      <c r="T303" s="55"/>
      <c r="U303" s="55"/>
      <c r="V303" s="100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  <c r="HF303" s="55"/>
    </row>
    <row r="304" spans="1:214" s="56" customFormat="1" ht="20.100000000000001" customHeight="1">
      <c r="A304" s="54"/>
      <c r="B304" s="69"/>
      <c r="C304" s="177"/>
      <c r="D304" s="109" t="s">
        <v>368</v>
      </c>
      <c r="E304" s="43">
        <v>469.2</v>
      </c>
      <c r="F304" s="212" t="s">
        <v>460</v>
      </c>
      <c r="G304" s="184"/>
      <c r="H304" s="179"/>
      <c r="I304" s="184"/>
      <c r="J304" s="184"/>
      <c r="K304" s="179"/>
      <c r="L304" s="179"/>
      <c r="M304" s="185"/>
      <c r="N304" s="191"/>
      <c r="O304" s="192"/>
      <c r="P304" s="55"/>
      <c r="Q304" s="55"/>
      <c r="R304" s="55"/>
      <c r="S304" s="55"/>
      <c r="T304" s="55"/>
      <c r="U304" s="55"/>
      <c r="V304" s="100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</row>
    <row r="305" spans="1:214" s="56" customFormat="1" ht="20.100000000000001" customHeight="1">
      <c r="A305" s="54"/>
      <c r="B305" s="69"/>
      <c r="C305" s="177"/>
      <c r="D305" s="109" t="s">
        <v>301</v>
      </c>
      <c r="E305" s="43">
        <v>523.67999999999995</v>
      </c>
      <c r="F305" s="212" t="s">
        <v>460</v>
      </c>
      <c r="G305" s="184"/>
      <c r="H305" s="179"/>
      <c r="I305" s="184"/>
      <c r="J305" s="184"/>
      <c r="K305" s="179"/>
      <c r="L305" s="179"/>
      <c r="M305" s="185"/>
      <c r="N305" s="191"/>
      <c r="O305" s="192"/>
      <c r="P305" s="55"/>
      <c r="Q305" s="55"/>
      <c r="R305" s="55"/>
      <c r="S305" s="55"/>
      <c r="T305" s="55"/>
      <c r="U305" s="55"/>
      <c r="V305" s="100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</row>
    <row r="306" spans="1:214" s="56" customFormat="1" ht="20.100000000000001" customHeight="1">
      <c r="A306" s="54"/>
      <c r="B306" s="69"/>
      <c r="C306" s="177"/>
      <c r="D306" s="109" t="s">
        <v>340</v>
      </c>
      <c r="E306" s="43">
        <v>386.89</v>
      </c>
      <c r="F306" s="212" t="s">
        <v>460</v>
      </c>
      <c r="G306" s="184"/>
      <c r="H306" s="179"/>
      <c r="I306" s="184"/>
      <c r="J306" s="184"/>
      <c r="K306" s="179"/>
      <c r="L306" s="179"/>
      <c r="M306" s="185"/>
      <c r="N306" s="191"/>
      <c r="O306" s="192"/>
      <c r="P306" s="55"/>
      <c r="Q306" s="55"/>
      <c r="R306" s="55"/>
      <c r="S306" s="55"/>
      <c r="T306" s="55"/>
      <c r="U306" s="55"/>
      <c r="V306" s="100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  <c r="HF306" s="55"/>
    </row>
    <row r="307" spans="1:214" s="56" customFormat="1" ht="20.100000000000001" customHeight="1">
      <c r="A307" s="54"/>
      <c r="B307" s="69"/>
      <c r="C307" s="177"/>
      <c r="D307" s="109" t="s">
        <v>302</v>
      </c>
      <c r="E307" s="43">
        <v>469.2</v>
      </c>
      <c r="F307" s="212" t="s">
        <v>460</v>
      </c>
      <c r="G307" s="184"/>
      <c r="H307" s="179"/>
      <c r="I307" s="184"/>
      <c r="J307" s="184"/>
      <c r="K307" s="179"/>
      <c r="L307" s="179"/>
      <c r="M307" s="185"/>
      <c r="N307" s="191"/>
      <c r="O307" s="192"/>
      <c r="P307" s="55"/>
      <c r="Q307" s="55"/>
      <c r="R307" s="55"/>
      <c r="S307" s="55"/>
      <c r="T307" s="55"/>
      <c r="U307" s="55"/>
      <c r="V307" s="100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  <c r="HD307" s="55"/>
      <c r="HE307" s="55"/>
      <c r="HF307" s="55"/>
    </row>
    <row r="308" spans="1:214" s="56" customFormat="1" ht="20.100000000000001" customHeight="1">
      <c r="A308" s="54"/>
      <c r="B308" s="69"/>
      <c r="C308" s="177"/>
      <c r="D308" s="109" t="s">
        <v>303</v>
      </c>
      <c r="E308" s="43">
        <v>413.66</v>
      </c>
      <c r="F308" s="212" t="s">
        <v>460</v>
      </c>
      <c r="G308" s="184"/>
      <c r="H308" s="179"/>
      <c r="I308" s="184"/>
      <c r="J308" s="184"/>
      <c r="K308" s="179"/>
      <c r="L308" s="179"/>
      <c r="M308" s="185"/>
      <c r="N308" s="191"/>
      <c r="O308" s="192"/>
      <c r="P308" s="55"/>
      <c r="Q308" s="55"/>
      <c r="R308" s="55"/>
      <c r="S308" s="55"/>
      <c r="T308" s="55"/>
      <c r="U308" s="55"/>
      <c r="V308" s="100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</row>
    <row r="309" spans="1:214" s="56" customFormat="1" ht="20.100000000000001" customHeight="1">
      <c r="A309" s="54"/>
      <c r="B309" s="69"/>
      <c r="C309" s="177"/>
      <c r="D309" s="109" t="s">
        <v>304</v>
      </c>
      <c r="E309" s="43">
        <v>553.39</v>
      </c>
      <c r="F309" s="212" t="s">
        <v>460</v>
      </c>
      <c r="G309" s="184"/>
      <c r="H309" s="179"/>
      <c r="I309" s="184"/>
      <c r="J309" s="184"/>
      <c r="K309" s="179"/>
      <c r="L309" s="179"/>
      <c r="M309" s="185"/>
      <c r="N309" s="191"/>
      <c r="O309" s="192"/>
      <c r="P309" s="55"/>
      <c r="Q309" s="55"/>
      <c r="R309" s="55"/>
      <c r="S309" s="55"/>
      <c r="T309" s="55"/>
      <c r="U309" s="55"/>
      <c r="V309" s="100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</row>
    <row r="310" spans="1:214" s="56" customFormat="1" ht="20.100000000000001" customHeight="1">
      <c r="A310" s="54"/>
      <c r="B310" s="69"/>
      <c r="C310" s="177"/>
      <c r="D310" s="109" t="s">
        <v>305</v>
      </c>
      <c r="E310" s="43">
        <v>494.95</v>
      </c>
      <c r="F310" s="212" t="s">
        <v>460</v>
      </c>
      <c r="G310" s="184"/>
      <c r="H310" s="179"/>
      <c r="I310" s="184"/>
      <c r="J310" s="184"/>
      <c r="K310" s="179"/>
      <c r="L310" s="179"/>
      <c r="M310" s="185"/>
      <c r="N310" s="191"/>
      <c r="O310" s="192"/>
      <c r="P310" s="55"/>
      <c r="Q310" s="55"/>
      <c r="R310" s="55"/>
      <c r="S310" s="55"/>
      <c r="T310" s="55"/>
      <c r="U310" s="55"/>
      <c r="V310" s="100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  <c r="HD310" s="55"/>
      <c r="HE310" s="55"/>
      <c r="HF310" s="55"/>
    </row>
    <row r="311" spans="1:214" s="56" customFormat="1" ht="20.100000000000001" customHeight="1">
      <c r="A311" s="54"/>
      <c r="B311" s="69"/>
      <c r="C311" s="177"/>
      <c r="D311" s="109" t="s">
        <v>306</v>
      </c>
      <c r="E311" s="43">
        <v>469.2</v>
      </c>
      <c r="F311" s="212" t="s">
        <v>460</v>
      </c>
      <c r="G311" s="184"/>
      <c r="H311" s="179"/>
      <c r="I311" s="184"/>
      <c r="J311" s="184"/>
      <c r="K311" s="179"/>
      <c r="L311" s="179"/>
      <c r="M311" s="185"/>
      <c r="N311" s="191"/>
      <c r="O311" s="192"/>
      <c r="P311" s="55"/>
      <c r="Q311" s="55"/>
      <c r="R311" s="55"/>
      <c r="S311" s="55"/>
      <c r="T311" s="55"/>
      <c r="U311" s="55"/>
      <c r="V311" s="100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  <c r="HD311" s="55"/>
      <c r="HE311" s="55"/>
      <c r="HF311" s="55"/>
    </row>
    <row r="312" spans="1:214" s="56" customFormat="1" ht="20.100000000000001" customHeight="1">
      <c r="A312" s="54"/>
      <c r="B312" s="69"/>
      <c r="C312" s="177"/>
      <c r="D312" s="109" t="s">
        <v>307</v>
      </c>
      <c r="E312" s="43">
        <v>469.2</v>
      </c>
      <c r="F312" s="212" t="s">
        <v>460</v>
      </c>
      <c r="G312" s="184"/>
      <c r="H312" s="179"/>
      <c r="I312" s="184"/>
      <c r="J312" s="184"/>
      <c r="K312" s="179"/>
      <c r="L312" s="179"/>
      <c r="M312" s="185"/>
      <c r="N312" s="191"/>
      <c r="O312" s="192"/>
      <c r="P312" s="55"/>
      <c r="Q312" s="55"/>
      <c r="R312" s="55"/>
      <c r="S312" s="55"/>
      <c r="T312" s="55"/>
      <c r="U312" s="55"/>
      <c r="V312" s="100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</row>
    <row r="313" spans="1:214" s="56" customFormat="1" ht="20.100000000000001" customHeight="1">
      <c r="A313" s="54"/>
      <c r="B313" s="69"/>
      <c r="C313" s="177"/>
      <c r="D313" s="109" t="s">
        <v>341</v>
      </c>
      <c r="E313" s="43">
        <v>578.16</v>
      </c>
      <c r="F313" s="212" t="s">
        <v>460</v>
      </c>
      <c r="G313" s="184"/>
      <c r="H313" s="179"/>
      <c r="I313" s="184"/>
      <c r="J313" s="184"/>
      <c r="K313" s="179"/>
      <c r="L313" s="179"/>
      <c r="M313" s="185"/>
      <c r="N313" s="191"/>
      <c r="O313" s="192"/>
      <c r="P313" s="55"/>
      <c r="Q313" s="55"/>
      <c r="R313" s="55"/>
      <c r="S313" s="55"/>
      <c r="T313" s="55"/>
      <c r="U313" s="55"/>
      <c r="V313" s="100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</row>
    <row r="314" spans="1:214" s="56" customFormat="1" ht="20.100000000000001" customHeight="1">
      <c r="A314" s="54"/>
      <c r="B314" s="69"/>
      <c r="C314" s="177"/>
      <c r="D314" s="109" t="s">
        <v>364</v>
      </c>
      <c r="E314" s="43">
        <v>523.67999999999995</v>
      </c>
      <c r="F314" s="212" t="s">
        <v>460</v>
      </c>
      <c r="G314" s="184"/>
      <c r="H314" s="179"/>
      <c r="I314" s="184"/>
      <c r="J314" s="184"/>
      <c r="K314" s="179"/>
      <c r="L314" s="179"/>
      <c r="M314" s="185"/>
      <c r="N314" s="191"/>
      <c r="O314" s="192"/>
      <c r="P314" s="55"/>
      <c r="Q314" s="55"/>
      <c r="R314" s="55"/>
      <c r="S314" s="55"/>
      <c r="T314" s="55"/>
      <c r="U314" s="55"/>
      <c r="V314" s="100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</row>
    <row r="315" spans="1:214" s="56" customFormat="1" ht="20.100000000000001" customHeight="1">
      <c r="A315" s="195" t="s">
        <v>0</v>
      </c>
      <c r="B315" s="44">
        <f>SUM(B302:B314)</f>
        <v>6599.4</v>
      </c>
      <c r="C315" s="209"/>
      <c r="D315" s="195"/>
      <c r="E315" s="44">
        <f>SUM(E302:E314)</f>
        <v>6210.69</v>
      </c>
      <c r="F315" s="213"/>
      <c r="G315" s="186"/>
      <c r="H315" s="186"/>
      <c r="I315" s="186"/>
      <c r="J315" s="186"/>
      <c r="K315" s="179"/>
      <c r="L315" s="185"/>
      <c r="M315" s="185"/>
      <c r="N315" s="185"/>
      <c r="O315" s="185"/>
      <c r="P315" s="55"/>
      <c r="Q315" s="55"/>
      <c r="R315" s="55"/>
      <c r="S315" s="55"/>
      <c r="T315" s="55"/>
      <c r="U315" s="55"/>
      <c r="V315" s="100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</row>
    <row r="316" spans="1:214" s="56" customFormat="1" ht="20.100000000000001" customHeight="1">
      <c r="A316" s="53" t="s">
        <v>56</v>
      </c>
      <c r="B316" s="214">
        <v>6599.4</v>
      </c>
      <c r="C316" s="177"/>
      <c r="D316" s="109" t="s">
        <v>298</v>
      </c>
      <c r="E316" s="43">
        <v>441.25</v>
      </c>
      <c r="F316" s="212" t="s">
        <v>461</v>
      </c>
      <c r="G316" s="184"/>
      <c r="H316" s="179"/>
      <c r="I316" s="184"/>
      <c r="J316" s="184"/>
      <c r="K316" s="179"/>
      <c r="L316" s="179"/>
      <c r="M316" s="185"/>
      <c r="N316" s="191"/>
      <c r="O316" s="192"/>
      <c r="P316" s="55"/>
      <c r="Q316" s="55"/>
      <c r="R316" s="55"/>
      <c r="S316" s="55"/>
      <c r="T316" s="55"/>
      <c r="U316" s="55"/>
      <c r="V316" s="100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</row>
    <row r="317" spans="1:214" s="56" customFormat="1" ht="20.100000000000001" customHeight="1">
      <c r="A317" s="54"/>
      <c r="B317" s="69"/>
      <c r="C317" s="177"/>
      <c r="D317" s="109" t="s">
        <v>299</v>
      </c>
      <c r="E317" s="43">
        <v>418.23</v>
      </c>
      <c r="F317" s="212" t="s">
        <v>461</v>
      </c>
      <c r="G317" s="184"/>
      <c r="H317" s="179"/>
      <c r="I317" s="184"/>
      <c r="J317" s="184"/>
      <c r="K317" s="179"/>
      <c r="L317" s="179"/>
      <c r="M317" s="185"/>
      <c r="N317" s="191"/>
      <c r="O317" s="192"/>
      <c r="P317" s="55"/>
      <c r="Q317" s="55"/>
      <c r="R317" s="55"/>
      <c r="S317" s="55"/>
      <c r="T317" s="55"/>
      <c r="U317" s="55"/>
      <c r="V317" s="100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  <c r="HA317" s="55"/>
      <c r="HB317" s="55"/>
      <c r="HC317" s="55"/>
      <c r="HD317" s="55"/>
      <c r="HE317" s="55"/>
      <c r="HF317" s="55"/>
    </row>
    <row r="318" spans="1:214" s="56" customFormat="1" ht="20.100000000000001" customHeight="1">
      <c r="A318" s="54"/>
      <c r="B318" s="69"/>
      <c r="C318" s="177"/>
      <c r="D318" s="109" t="s">
        <v>368</v>
      </c>
      <c r="E318" s="43">
        <v>496.44</v>
      </c>
      <c r="F318" s="212" t="s">
        <v>461</v>
      </c>
      <c r="G318" s="184"/>
      <c r="H318" s="179"/>
      <c r="I318" s="184"/>
      <c r="J318" s="184"/>
      <c r="K318" s="179"/>
      <c r="L318" s="179"/>
      <c r="M318" s="185"/>
      <c r="N318" s="191"/>
      <c r="O318" s="192"/>
      <c r="P318" s="55"/>
      <c r="Q318" s="55"/>
      <c r="R318" s="55"/>
      <c r="S318" s="55"/>
      <c r="T318" s="55"/>
      <c r="U318" s="55"/>
      <c r="V318" s="100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</row>
    <row r="319" spans="1:214" s="56" customFormat="1" ht="20.100000000000001" customHeight="1">
      <c r="A319" s="54"/>
      <c r="B319" s="69"/>
      <c r="C319" s="177"/>
      <c r="D319" s="109" t="s">
        <v>301</v>
      </c>
      <c r="E319" s="43">
        <v>523.67999999999995</v>
      </c>
      <c r="F319" s="212" t="s">
        <v>461</v>
      </c>
      <c r="G319" s="184"/>
      <c r="H319" s="179"/>
      <c r="I319" s="184"/>
      <c r="J319" s="184"/>
      <c r="K319" s="179"/>
      <c r="L319" s="179"/>
      <c r="M319" s="185"/>
      <c r="N319" s="191"/>
      <c r="O319" s="192"/>
      <c r="P319" s="55"/>
      <c r="Q319" s="55"/>
      <c r="R319" s="55"/>
      <c r="S319" s="55"/>
      <c r="T319" s="55"/>
      <c r="U319" s="55"/>
      <c r="V319" s="100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</row>
    <row r="320" spans="1:214" s="56" customFormat="1" ht="20.100000000000001" customHeight="1">
      <c r="A320" s="54"/>
      <c r="B320" s="69"/>
      <c r="C320" s="177"/>
      <c r="D320" s="109" t="s">
        <v>340</v>
      </c>
      <c r="E320" s="43">
        <v>386.89</v>
      </c>
      <c r="F320" s="212" t="s">
        <v>461</v>
      </c>
      <c r="G320" s="184"/>
      <c r="H320" s="179"/>
      <c r="I320" s="184"/>
      <c r="J320" s="184"/>
      <c r="K320" s="179"/>
      <c r="L320" s="179"/>
      <c r="M320" s="185"/>
      <c r="N320" s="191"/>
      <c r="O320" s="192"/>
      <c r="P320" s="55"/>
      <c r="Q320" s="55"/>
      <c r="R320" s="55"/>
      <c r="S320" s="55"/>
      <c r="T320" s="55"/>
      <c r="U320" s="55"/>
      <c r="V320" s="100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</row>
    <row r="321" spans="1:214" s="56" customFormat="1" ht="20.100000000000001" customHeight="1">
      <c r="A321" s="54"/>
      <c r="B321" s="69"/>
      <c r="C321" s="177"/>
      <c r="D321" s="109" t="s">
        <v>302</v>
      </c>
      <c r="E321" s="43">
        <v>639.20000000000005</v>
      </c>
      <c r="F321" s="212" t="s">
        <v>461</v>
      </c>
      <c r="G321" s="184"/>
      <c r="H321" s="179"/>
      <c r="I321" s="184"/>
      <c r="J321" s="184"/>
      <c r="K321" s="179"/>
      <c r="L321" s="179"/>
      <c r="M321" s="185"/>
      <c r="N321" s="191"/>
      <c r="O321" s="192"/>
      <c r="P321" s="55"/>
      <c r="Q321" s="55"/>
      <c r="R321" s="55"/>
      <c r="S321" s="55"/>
      <c r="T321" s="55"/>
      <c r="U321" s="55"/>
      <c r="V321" s="100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  <c r="HD321" s="55"/>
      <c r="HE321" s="55"/>
      <c r="HF321" s="55"/>
    </row>
    <row r="322" spans="1:214" s="56" customFormat="1" ht="20.100000000000001" customHeight="1">
      <c r="A322" s="54"/>
      <c r="B322" s="69"/>
      <c r="C322" s="177"/>
      <c r="D322" s="109" t="s">
        <v>303</v>
      </c>
      <c r="E322" s="43">
        <v>413.66</v>
      </c>
      <c r="F322" s="212" t="s">
        <v>461</v>
      </c>
      <c r="G322" s="184"/>
      <c r="H322" s="179"/>
      <c r="I322" s="184"/>
      <c r="J322" s="184"/>
      <c r="K322" s="179"/>
      <c r="L322" s="179"/>
      <c r="M322" s="185"/>
      <c r="N322" s="191"/>
      <c r="O322" s="192"/>
      <c r="P322" s="55"/>
      <c r="Q322" s="55"/>
      <c r="R322" s="55"/>
      <c r="S322" s="55"/>
      <c r="T322" s="55"/>
      <c r="U322" s="55"/>
      <c r="V322" s="100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  <c r="HD322" s="55"/>
      <c r="HE322" s="55"/>
      <c r="HF322" s="55"/>
    </row>
    <row r="323" spans="1:214" s="56" customFormat="1" ht="20.100000000000001" customHeight="1">
      <c r="A323" s="54"/>
      <c r="B323" s="69"/>
      <c r="C323" s="177"/>
      <c r="D323" s="109" t="s">
        <v>304</v>
      </c>
      <c r="E323" s="43">
        <v>383.39</v>
      </c>
      <c r="F323" s="212" t="s">
        <v>461</v>
      </c>
      <c r="G323" s="184"/>
      <c r="H323" s="179"/>
      <c r="I323" s="184"/>
      <c r="J323" s="184"/>
      <c r="K323" s="179"/>
      <c r="L323" s="179"/>
      <c r="M323" s="185"/>
      <c r="N323" s="191"/>
      <c r="O323" s="192"/>
      <c r="P323" s="55"/>
      <c r="Q323" s="55"/>
      <c r="R323" s="55"/>
      <c r="S323" s="55"/>
      <c r="T323" s="55"/>
      <c r="U323" s="55"/>
      <c r="V323" s="100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</row>
    <row r="324" spans="1:214" s="56" customFormat="1" ht="20.100000000000001" customHeight="1">
      <c r="A324" s="54"/>
      <c r="B324" s="69"/>
      <c r="C324" s="177"/>
      <c r="D324" s="109" t="s">
        <v>305</v>
      </c>
      <c r="E324" s="43">
        <v>494.95</v>
      </c>
      <c r="F324" s="212" t="s">
        <v>461</v>
      </c>
      <c r="G324" s="184"/>
      <c r="H324" s="179"/>
      <c r="I324" s="184"/>
      <c r="J324" s="184"/>
      <c r="K324" s="179"/>
      <c r="L324" s="179"/>
      <c r="M324" s="185"/>
      <c r="N324" s="191"/>
      <c r="O324" s="192"/>
      <c r="P324" s="55"/>
      <c r="Q324" s="55"/>
      <c r="R324" s="55"/>
      <c r="S324" s="55"/>
      <c r="T324" s="55"/>
      <c r="U324" s="55"/>
      <c r="V324" s="100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</row>
    <row r="325" spans="1:214" s="56" customFormat="1" ht="20.100000000000001" customHeight="1">
      <c r="A325" s="54"/>
      <c r="B325" s="69"/>
      <c r="C325" s="177"/>
      <c r="D325" s="109" t="s">
        <v>306</v>
      </c>
      <c r="E325" s="43">
        <v>469.2</v>
      </c>
      <c r="F325" s="212" t="s">
        <v>461</v>
      </c>
      <c r="G325" s="184"/>
      <c r="H325" s="179"/>
      <c r="I325" s="184"/>
      <c r="J325" s="184"/>
      <c r="K325" s="179"/>
      <c r="L325" s="179"/>
      <c r="M325" s="185"/>
      <c r="N325" s="191"/>
      <c r="O325" s="192"/>
      <c r="P325" s="55"/>
      <c r="Q325" s="55"/>
      <c r="R325" s="55"/>
      <c r="S325" s="55"/>
      <c r="T325" s="55"/>
      <c r="U325" s="55"/>
      <c r="V325" s="100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</row>
    <row r="326" spans="1:214" s="56" customFormat="1" ht="20.100000000000001" customHeight="1">
      <c r="A326" s="54"/>
      <c r="B326" s="69"/>
      <c r="C326" s="177"/>
      <c r="D326" s="109" t="s">
        <v>307</v>
      </c>
      <c r="E326" s="43">
        <v>373.83</v>
      </c>
      <c r="F326" s="212" t="s">
        <v>461</v>
      </c>
      <c r="G326" s="184"/>
      <c r="H326" s="179"/>
      <c r="I326" s="184"/>
      <c r="J326" s="184"/>
      <c r="K326" s="179"/>
      <c r="L326" s="179"/>
      <c r="M326" s="185"/>
      <c r="N326" s="191"/>
      <c r="O326" s="192"/>
      <c r="P326" s="55"/>
      <c r="Q326" s="55"/>
      <c r="R326" s="55"/>
      <c r="S326" s="55"/>
      <c r="T326" s="55"/>
      <c r="U326" s="55"/>
      <c r="V326" s="100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</row>
    <row r="327" spans="1:214" s="56" customFormat="1" ht="20.100000000000001" customHeight="1">
      <c r="A327" s="54"/>
      <c r="B327" s="69"/>
      <c r="C327" s="177"/>
      <c r="D327" s="109" t="s">
        <v>341</v>
      </c>
      <c r="E327" s="43">
        <v>578.16</v>
      </c>
      <c r="F327" s="212" t="s">
        <v>461</v>
      </c>
      <c r="G327" s="184"/>
      <c r="H327" s="179"/>
      <c r="I327" s="184"/>
      <c r="J327" s="184"/>
      <c r="K327" s="179"/>
      <c r="L327" s="179"/>
      <c r="M327" s="185"/>
      <c r="N327" s="191"/>
      <c r="O327" s="192"/>
      <c r="P327" s="55"/>
      <c r="Q327" s="55"/>
      <c r="R327" s="55"/>
      <c r="S327" s="55"/>
      <c r="T327" s="55"/>
      <c r="U327" s="55"/>
      <c r="V327" s="100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</row>
    <row r="328" spans="1:214" s="56" customFormat="1" ht="20.100000000000001" customHeight="1">
      <c r="A328" s="54"/>
      <c r="B328" s="69"/>
      <c r="C328" s="177"/>
      <c r="D328" s="109" t="s">
        <v>364</v>
      </c>
      <c r="E328" s="43">
        <v>523.67999999999995</v>
      </c>
      <c r="F328" s="212" t="s">
        <v>461</v>
      </c>
      <c r="G328" s="184"/>
      <c r="H328" s="179"/>
      <c r="I328" s="184"/>
      <c r="J328" s="184"/>
      <c r="K328" s="179"/>
      <c r="L328" s="179"/>
      <c r="M328" s="185"/>
      <c r="N328" s="191"/>
      <c r="O328" s="192"/>
      <c r="P328" s="55"/>
      <c r="Q328" s="55"/>
      <c r="R328" s="55"/>
      <c r="S328" s="55"/>
      <c r="T328" s="55"/>
      <c r="U328" s="55"/>
      <c r="V328" s="100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</row>
    <row r="329" spans="1:214" s="56" customFormat="1" ht="20.100000000000001" customHeight="1">
      <c r="A329" s="195" t="s">
        <v>0</v>
      </c>
      <c r="B329" s="44">
        <f>SUM(B316:B328)</f>
        <v>6599.4</v>
      </c>
      <c r="C329" s="209"/>
      <c r="D329" s="195"/>
      <c r="E329" s="44">
        <f>SUM(E316:E328)</f>
        <v>6142.5599999999995</v>
      </c>
      <c r="F329" s="213"/>
      <c r="G329" s="186"/>
      <c r="H329" s="186"/>
      <c r="I329" s="186"/>
      <c r="J329" s="186"/>
      <c r="K329" s="179"/>
      <c r="L329" s="185"/>
      <c r="M329" s="185"/>
      <c r="N329" s="185"/>
      <c r="O329" s="185"/>
      <c r="P329" s="55"/>
      <c r="Q329" s="55"/>
      <c r="R329" s="55"/>
      <c r="S329" s="55"/>
      <c r="T329" s="55"/>
      <c r="U329" s="55"/>
      <c r="V329" s="100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</row>
    <row r="330" spans="1:214" s="56" customFormat="1" ht="20.100000000000001" customHeight="1">
      <c r="A330" s="53" t="s">
        <v>57</v>
      </c>
      <c r="B330" s="214">
        <v>6599.4</v>
      </c>
      <c r="C330" s="177">
        <v>40464</v>
      </c>
      <c r="D330" s="109" t="s">
        <v>298</v>
      </c>
      <c r="E330" s="103">
        <v>611.25</v>
      </c>
      <c r="F330" s="212" t="s">
        <v>462</v>
      </c>
      <c r="G330" s="184"/>
      <c r="H330" s="179"/>
      <c r="I330" s="184"/>
      <c r="J330" s="184"/>
      <c r="K330" s="179"/>
      <c r="L330" s="179"/>
      <c r="M330" s="185"/>
      <c r="N330" s="191"/>
      <c r="O330" s="192"/>
      <c r="P330" s="55"/>
      <c r="Q330" s="55"/>
      <c r="R330" s="55"/>
      <c r="S330" s="55"/>
      <c r="T330" s="55"/>
      <c r="U330" s="55"/>
      <c r="V330" s="100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  <c r="HD330" s="55"/>
      <c r="HE330" s="55"/>
      <c r="HF330" s="55"/>
    </row>
    <row r="331" spans="1:214" s="56" customFormat="1" ht="20.100000000000001" customHeight="1">
      <c r="A331" s="54"/>
      <c r="B331" s="69"/>
      <c r="C331" s="177"/>
      <c r="D331" s="109" t="s">
        <v>299</v>
      </c>
      <c r="E331" s="103">
        <v>418.23</v>
      </c>
      <c r="F331" s="212" t="s">
        <v>462</v>
      </c>
      <c r="G331" s="184"/>
      <c r="H331" s="179"/>
      <c r="I331" s="184"/>
      <c r="J331" s="184"/>
      <c r="K331" s="179"/>
      <c r="L331" s="179"/>
      <c r="M331" s="185"/>
      <c r="N331" s="191"/>
      <c r="O331" s="192"/>
      <c r="P331" s="55"/>
      <c r="Q331" s="55"/>
      <c r="R331" s="55"/>
      <c r="S331" s="55"/>
      <c r="T331" s="55"/>
      <c r="U331" s="55"/>
      <c r="V331" s="100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</row>
    <row r="332" spans="1:214" s="56" customFormat="1" ht="20.100000000000001" customHeight="1">
      <c r="A332" s="54"/>
      <c r="B332" s="69"/>
      <c r="C332" s="177"/>
      <c r="D332" s="109" t="s">
        <v>368</v>
      </c>
      <c r="E332" s="103">
        <v>496.44</v>
      </c>
      <c r="F332" s="212" t="s">
        <v>462</v>
      </c>
      <c r="G332" s="184"/>
      <c r="H332" s="179"/>
      <c r="I332" s="184"/>
      <c r="J332" s="184"/>
      <c r="K332" s="179"/>
      <c r="L332" s="179"/>
      <c r="M332" s="185"/>
      <c r="N332" s="191"/>
      <c r="O332" s="192"/>
      <c r="P332" s="55"/>
      <c r="Q332" s="55"/>
      <c r="R332" s="55"/>
      <c r="S332" s="55"/>
      <c r="T332" s="55"/>
      <c r="U332" s="55"/>
      <c r="V332" s="100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</row>
    <row r="333" spans="1:214" s="56" customFormat="1" ht="20.100000000000001" customHeight="1">
      <c r="A333" s="54"/>
      <c r="B333" s="69"/>
      <c r="C333" s="177"/>
      <c r="D333" s="109" t="s">
        <v>301</v>
      </c>
      <c r="E333" s="103">
        <v>523.67999999999995</v>
      </c>
      <c r="F333" s="212" t="s">
        <v>462</v>
      </c>
      <c r="G333" s="184"/>
      <c r="H333" s="179"/>
      <c r="I333" s="184"/>
      <c r="J333" s="184"/>
      <c r="K333" s="179"/>
      <c r="L333" s="179"/>
      <c r="M333" s="185"/>
      <c r="N333" s="191"/>
      <c r="O333" s="192"/>
      <c r="P333" s="55"/>
      <c r="Q333" s="55"/>
      <c r="R333" s="55"/>
      <c r="S333" s="55"/>
      <c r="T333" s="55"/>
      <c r="U333" s="55"/>
      <c r="V333" s="100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</row>
    <row r="334" spans="1:214" s="56" customFormat="1" ht="20.100000000000001" customHeight="1">
      <c r="A334" s="54"/>
      <c r="B334" s="69"/>
      <c r="C334" s="177"/>
      <c r="D334" s="109" t="s">
        <v>340</v>
      </c>
      <c r="E334" s="103">
        <v>556.89</v>
      </c>
      <c r="F334" s="212" t="s">
        <v>462</v>
      </c>
      <c r="G334" s="184"/>
      <c r="H334" s="179"/>
      <c r="I334" s="184"/>
      <c r="J334" s="184"/>
      <c r="K334" s="179"/>
      <c r="L334" s="179"/>
      <c r="M334" s="185"/>
      <c r="N334" s="191"/>
      <c r="O334" s="192"/>
      <c r="P334" s="55"/>
      <c r="Q334" s="55"/>
      <c r="R334" s="55"/>
      <c r="S334" s="55"/>
      <c r="T334" s="55"/>
      <c r="U334" s="55"/>
      <c r="V334" s="100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</row>
    <row r="335" spans="1:214" s="56" customFormat="1" ht="20.100000000000001" customHeight="1">
      <c r="A335" s="54"/>
      <c r="B335" s="69"/>
      <c r="C335" s="177"/>
      <c r="D335" s="109" t="s">
        <v>376</v>
      </c>
      <c r="E335" s="103">
        <v>453.56</v>
      </c>
      <c r="F335" s="212" t="s">
        <v>462</v>
      </c>
      <c r="G335" s="184"/>
      <c r="H335" s="179"/>
      <c r="I335" s="184"/>
      <c r="J335" s="184"/>
      <c r="K335" s="179"/>
      <c r="L335" s="179"/>
      <c r="M335" s="185"/>
      <c r="N335" s="191"/>
      <c r="O335" s="192"/>
      <c r="P335" s="55"/>
      <c r="Q335" s="55"/>
      <c r="R335" s="55"/>
      <c r="S335" s="55"/>
      <c r="T335" s="55"/>
      <c r="U335" s="55"/>
      <c r="V335" s="100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</row>
    <row r="336" spans="1:214" s="56" customFormat="1" ht="20.100000000000001" customHeight="1">
      <c r="A336" s="54"/>
      <c r="B336" s="69"/>
      <c r="C336" s="177"/>
      <c r="D336" s="109" t="s">
        <v>303</v>
      </c>
      <c r="E336" s="103">
        <v>413.66</v>
      </c>
      <c r="F336" s="212" t="s">
        <v>462</v>
      </c>
      <c r="G336" s="184"/>
      <c r="H336" s="179"/>
      <c r="I336" s="184"/>
      <c r="J336" s="184"/>
      <c r="K336" s="179"/>
      <c r="L336" s="179"/>
      <c r="M336" s="185"/>
      <c r="N336" s="191"/>
      <c r="O336" s="192"/>
      <c r="P336" s="55"/>
      <c r="Q336" s="55"/>
      <c r="R336" s="55"/>
      <c r="S336" s="55"/>
      <c r="T336" s="55"/>
      <c r="U336" s="55"/>
      <c r="V336" s="100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</row>
    <row r="337" spans="1:214" s="56" customFormat="1" ht="20.100000000000001" customHeight="1">
      <c r="A337" s="54"/>
      <c r="B337" s="69"/>
      <c r="C337" s="177"/>
      <c r="D337" s="109" t="s">
        <v>304</v>
      </c>
      <c r="E337" s="103">
        <v>383.39</v>
      </c>
      <c r="F337" s="212" t="s">
        <v>462</v>
      </c>
      <c r="G337" s="184"/>
      <c r="H337" s="179"/>
      <c r="I337" s="184"/>
      <c r="J337" s="184"/>
      <c r="K337" s="179"/>
      <c r="L337" s="179"/>
      <c r="M337" s="185"/>
      <c r="N337" s="191"/>
      <c r="O337" s="192"/>
      <c r="P337" s="55"/>
      <c r="Q337" s="55"/>
      <c r="R337" s="55"/>
      <c r="S337" s="55"/>
      <c r="T337" s="55"/>
      <c r="U337" s="55"/>
      <c r="V337" s="100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</row>
    <row r="338" spans="1:214" s="56" customFormat="1" ht="20.100000000000001" customHeight="1">
      <c r="A338" s="54"/>
      <c r="B338" s="69"/>
      <c r="C338" s="177"/>
      <c r="D338" s="109" t="s">
        <v>305</v>
      </c>
      <c r="E338" s="103">
        <v>494.95</v>
      </c>
      <c r="F338" s="212" t="s">
        <v>462</v>
      </c>
      <c r="G338" s="184"/>
      <c r="H338" s="179"/>
      <c r="I338" s="184"/>
      <c r="J338" s="184"/>
      <c r="K338" s="179"/>
      <c r="L338" s="179"/>
      <c r="M338" s="185"/>
      <c r="N338" s="191"/>
      <c r="O338" s="192"/>
      <c r="P338" s="55"/>
      <c r="Q338" s="55"/>
      <c r="R338" s="55"/>
      <c r="S338" s="55"/>
      <c r="T338" s="55"/>
      <c r="U338" s="55"/>
      <c r="V338" s="100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</row>
    <row r="339" spans="1:214" s="56" customFormat="1" ht="20.100000000000001" customHeight="1">
      <c r="A339" s="54"/>
      <c r="B339" s="69"/>
      <c r="C339" s="177"/>
      <c r="D339" s="109" t="s">
        <v>306</v>
      </c>
      <c r="E339" s="103">
        <v>469.2</v>
      </c>
      <c r="F339" s="212" t="s">
        <v>462</v>
      </c>
      <c r="G339" s="184"/>
      <c r="H339" s="179"/>
      <c r="I339" s="184"/>
      <c r="J339" s="184"/>
      <c r="K339" s="179"/>
      <c r="L339" s="179"/>
      <c r="M339" s="185"/>
      <c r="N339" s="191"/>
      <c r="O339" s="192"/>
      <c r="P339" s="55"/>
      <c r="Q339" s="55"/>
      <c r="R339" s="55"/>
      <c r="S339" s="55"/>
      <c r="T339" s="55"/>
      <c r="U339" s="55"/>
      <c r="V339" s="100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</row>
    <row r="340" spans="1:214" s="56" customFormat="1" ht="20.100000000000001" customHeight="1">
      <c r="A340" s="54"/>
      <c r="B340" s="69"/>
      <c r="C340" s="177"/>
      <c r="D340" s="109" t="s">
        <v>307</v>
      </c>
      <c r="E340" s="103">
        <v>373.83</v>
      </c>
      <c r="F340" s="212" t="s">
        <v>462</v>
      </c>
      <c r="G340" s="184"/>
      <c r="H340" s="179"/>
      <c r="I340" s="184"/>
      <c r="J340" s="184"/>
      <c r="K340" s="179"/>
      <c r="L340" s="179"/>
      <c r="M340" s="185"/>
      <c r="N340" s="191"/>
      <c r="O340" s="192"/>
      <c r="P340" s="55"/>
      <c r="Q340" s="55"/>
      <c r="R340" s="55"/>
      <c r="S340" s="55"/>
      <c r="T340" s="55"/>
      <c r="U340" s="55"/>
      <c r="V340" s="100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</row>
    <row r="341" spans="1:214" s="56" customFormat="1" ht="20.100000000000001" customHeight="1">
      <c r="A341" s="54"/>
      <c r="B341" s="69"/>
      <c r="C341" s="177"/>
      <c r="D341" s="109" t="s">
        <v>341</v>
      </c>
      <c r="E341" s="103">
        <v>578.16</v>
      </c>
      <c r="F341" s="212" t="s">
        <v>462</v>
      </c>
      <c r="G341" s="184"/>
      <c r="H341" s="179"/>
      <c r="I341" s="184"/>
      <c r="J341" s="184"/>
      <c r="K341" s="179"/>
      <c r="L341" s="179"/>
      <c r="M341" s="185"/>
      <c r="N341" s="191"/>
      <c r="O341" s="192"/>
      <c r="P341" s="55"/>
      <c r="Q341" s="55"/>
      <c r="R341" s="55"/>
      <c r="S341" s="55"/>
      <c r="T341" s="55"/>
      <c r="U341" s="55"/>
      <c r="V341" s="100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  <c r="HD341" s="55"/>
      <c r="HE341" s="55"/>
      <c r="HF341" s="55"/>
    </row>
    <row r="342" spans="1:214" s="56" customFormat="1" ht="20.100000000000001" customHeight="1">
      <c r="A342" s="54"/>
      <c r="B342" s="69"/>
      <c r="C342" s="177"/>
      <c r="D342" s="109" t="s">
        <v>364</v>
      </c>
      <c r="E342" s="103">
        <v>693.68</v>
      </c>
      <c r="F342" s="212" t="s">
        <v>462</v>
      </c>
      <c r="G342" s="184"/>
      <c r="H342" s="179"/>
      <c r="I342" s="184"/>
      <c r="J342" s="184"/>
      <c r="K342" s="179"/>
      <c r="L342" s="179"/>
      <c r="M342" s="185"/>
      <c r="N342" s="191"/>
      <c r="O342" s="192"/>
      <c r="P342" s="55"/>
      <c r="Q342" s="55"/>
      <c r="R342" s="55"/>
      <c r="S342" s="55"/>
      <c r="T342" s="55"/>
      <c r="U342" s="55"/>
      <c r="V342" s="100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  <c r="HD342" s="55"/>
      <c r="HE342" s="55"/>
      <c r="HF342" s="55"/>
    </row>
    <row r="343" spans="1:214" s="56" customFormat="1" ht="20.100000000000001" customHeight="1">
      <c r="A343" s="195" t="s">
        <v>0</v>
      </c>
      <c r="B343" s="44">
        <f>SUM(B330:B342)</f>
        <v>6599.4</v>
      </c>
      <c r="C343" s="209"/>
      <c r="D343" s="195"/>
      <c r="E343" s="44">
        <f>SUM(E330:E342)</f>
        <v>6466.9199999999992</v>
      </c>
      <c r="F343" s="213"/>
      <c r="G343" s="186"/>
      <c r="H343" s="186"/>
      <c r="I343" s="186"/>
      <c r="J343" s="186"/>
      <c r="K343" s="179"/>
      <c r="L343" s="185"/>
      <c r="M343" s="185"/>
      <c r="N343" s="185"/>
      <c r="O343" s="185"/>
      <c r="P343" s="55"/>
      <c r="Q343" s="55"/>
      <c r="R343" s="55"/>
      <c r="S343" s="55"/>
      <c r="T343" s="55"/>
      <c r="U343" s="55"/>
      <c r="V343" s="100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  <c r="HD343" s="55"/>
      <c r="HE343" s="55"/>
      <c r="HF343" s="55"/>
    </row>
    <row r="344" spans="1:214" s="56" customFormat="1" ht="20.100000000000001" customHeight="1">
      <c r="A344" s="53" t="s">
        <v>58</v>
      </c>
      <c r="B344" s="214">
        <v>6599.4</v>
      </c>
      <c r="C344" s="177">
        <v>40491</v>
      </c>
      <c r="D344" s="109" t="s">
        <v>298</v>
      </c>
      <c r="E344" s="103">
        <v>441.25</v>
      </c>
      <c r="F344" s="212" t="s">
        <v>463</v>
      </c>
      <c r="G344" s="184"/>
      <c r="H344" s="179"/>
      <c r="I344" s="184"/>
      <c r="J344" s="184"/>
      <c r="K344" s="179"/>
      <c r="L344" s="179"/>
      <c r="M344" s="185"/>
      <c r="N344" s="191"/>
      <c r="O344" s="192"/>
      <c r="P344" s="55"/>
      <c r="Q344" s="55"/>
      <c r="R344" s="55"/>
      <c r="S344" s="55"/>
      <c r="T344" s="55"/>
      <c r="U344" s="55"/>
      <c r="V344" s="100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</row>
    <row r="345" spans="1:214" s="56" customFormat="1" ht="20.100000000000001" customHeight="1">
      <c r="A345" s="54"/>
      <c r="B345" s="69"/>
      <c r="C345" s="177"/>
      <c r="D345" s="109" t="s">
        <v>299</v>
      </c>
      <c r="E345" s="103">
        <v>418.23</v>
      </c>
      <c r="F345" s="212" t="s">
        <v>463</v>
      </c>
      <c r="G345" s="184"/>
      <c r="H345" s="179"/>
      <c r="I345" s="184"/>
      <c r="J345" s="184"/>
      <c r="K345" s="179"/>
      <c r="L345" s="179"/>
      <c r="M345" s="185"/>
      <c r="N345" s="191"/>
      <c r="O345" s="192"/>
      <c r="P345" s="55"/>
      <c r="Q345" s="55"/>
      <c r="R345" s="55"/>
      <c r="S345" s="55"/>
      <c r="T345" s="55"/>
      <c r="U345" s="55"/>
      <c r="V345" s="100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  <c r="HD345" s="55"/>
      <c r="HE345" s="55"/>
      <c r="HF345" s="55"/>
    </row>
    <row r="346" spans="1:214" s="56" customFormat="1" ht="20.100000000000001" customHeight="1">
      <c r="A346" s="54"/>
      <c r="B346" s="69"/>
      <c r="C346" s="177"/>
      <c r="D346" s="109" t="s">
        <v>368</v>
      </c>
      <c r="E346" s="103">
        <v>496.44</v>
      </c>
      <c r="F346" s="212" t="s">
        <v>463</v>
      </c>
      <c r="G346" s="184"/>
      <c r="H346" s="179"/>
      <c r="I346" s="184"/>
      <c r="J346" s="184"/>
      <c r="K346" s="179"/>
      <c r="L346" s="179"/>
      <c r="M346" s="185"/>
      <c r="N346" s="191"/>
      <c r="O346" s="192"/>
      <c r="P346" s="55"/>
      <c r="Q346" s="55"/>
      <c r="R346" s="55"/>
      <c r="S346" s="55"/>
      <c r="T346" s="55"/>
      <c r="U346" s="55"/>
      <c r="V346" s="100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  <c r="HD346" s="55"/>
      <c r="HE346" s="55"/>
      <c r="HF346" s="55"/>
    </row>
    <row r="347" spans="1:214" s="56" customFormat="1" ht="20.100000000000001" customHeight="1">
      <c r="A347" s="54"/>
      <c r="B347" s="69"/>
      <c r="C347" s="177"/>
      <c r="D347" s="109" t="s">
        <v>301</v>
      </c>
      <c r="E347" s="103">
        <v>523.67999999999995</v>
      </c>
      <c r="F347" s="212" t="s">
        <v>463</v>
      </c>
      <c r="G347" s="184"/>
      <c r="H347" s="179"/>
      <c r="I347" s="184"/>
      <c r="J347" s="184"/>
      <c r="K347" s="179"/>
      <c r="L347" s="179"/>
      <c r="M347" s="185"/>
      <c r="N347" s="191"/>
      <c r="O347" s="192"/>
      <c r="P347" s="55"/>
      <c r="Q347" s="55"/>
      <c r="R347" s="55"/>
      <c r="S347" s="55"/>
      <c r="T347" s="55"/>
      <c r="U347" s="55"/>
      <c r="V347" s="100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  <c r="HD347" s="55"/>
      <c r="HE347" s="55"/>
      <c r="HF347" s="55"/>
    </row>
    <row r="348" spans="1:214" s="56" customFormat="1" ht="20.100000000000001" customHeight="1">
      <c r="A348" s="54"/>
      <c r="B348" s="69"/>
      <c r="C348" s="177"/>
      <c r="D348" s="109" t="s">
        <v>340</v>
      </c>
      <c r="E348" s="103">
        <v>386.89</v>
      </c>
      <c r="F348" s="212" t="s">
        <v>463</v>
      </c>
      <c r="G348" s="184"/>
      <c r="H348" s="179"/>
      <c r="I348" s="184"/>
      <c r="J348" s="184"/>
      <c r="K348" s="179"/>
      <c r="L348" s="179"/>
      <c r="M348" s="185"/>
      <c r="N348" s="191"/>
      <c r="O348" s="192"/>
      <c r="P348" s="55"/>
      <c r="Q348" s="55"/>
      <c r="R348" s="55"/>
      <c r="S348" s="55"/>
      <c r="T348" s="55"/>
      <c r="U348" s="55"/>
      <c r="V348" s="100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</row>
    <row r="349" spans="1:214" s="56" customFormat="1" ht="20.100000000000001" customHeight="1">
      <c r="A349" s="54"/>
      <c r="B349" s="69"/>
      <c r="C349" s="177"/>
      <c r="D349" s="109" t="s">
        <v>376</v>
      </c>
      <c r="E349" s="103">
        <v>469.2</v>
      </c>
      <c r="F349" s="212" t="s">
        <v>463</v>
      </c>
      <c r="G349" s="184"/>
      <c r="H349" s="179"/>
      <c r="I349" s="184"/>
      <c r="J349" s="184"/>
      <c r="K349" s="179"/>
      <c r="L349" s="179"/>
      <c r="M349" s="185"/>
      <c r="N349" s="191"/>
      <c r="O349" s="192"/>
      <c r="P349" s="55"/>
      <c r="Q349" s="55"/>
      <c r="R349" s="55"/>
      <c r="S349" s="55"/>
      <c r="T349" s="55"/>
      <c r="U349" s="55"/>
      <c r="V349" s="100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  <c r="HD349" s="55"/>
      <c r="HE349" s="55"/>
      <c r="HF349" s="55"/>
    </row>
    <row r="350" spans="1:214" s="56" customFormat="1" ht="20.100000000000001" customHeight="1">
      <c r="A350" s="54"/>
      <c r="B350" s="69"/>
      <c r="C350" s="177"/>
      <c r="D350" s="109" t="s">
        <v>303</v>
      </c>
      <c r="E350" s="103">
        <v>413.66</v>
      </c>
      <c r="F350" s="212" t="s">
        <v>463</v>
      </c>
      <c r="G350" s="184"/>
      <c r="H350" s="179"/>
      <c r="I350" s="184"/>
      <c r="J350" s="184"/>
      <c r="K350" s="179"/>
      <c r="L350" s="179"/>
      <c r="M350" s="185"/>
      <c r="N350" s="191"/>
      <c r="O350" s="192"/>
      <c r="P350" s="55"/>
      <c r="Q350" s="55"/>
      <c r="R350" s="55"/>
      <c r="S350" s="55"/>
      <c r="T350" s="55"/>
      <c r="U350" s="55"/>
      <c r="V350" s="100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</row>
    <row r="351" spans="1:214" s="56" customFormat="1" ht="20.100000000000001" customHeight="1">
      <c r="A351" s="54"/>
      <c r="B351" s="69"/>
      <c r="C351" s="177"/>
      <c r="D351" s="109" t="s">
        <v>304</v>
      </c>
      <c r="E351" s="103">
        <v>383.39</v>
      </c>
      <c r="F351" s="212" t="s">
        <v>463</v>
      </c>
      <c r="G351" s="184"/>
      <c r="H351" s="179"/>
      <c r="I351" s="184"/>
      <c r="J351" s="184"/>
      <c r="K351" s="179"/>
      <c r="L351" s="179"/>
      <c r="M351" s="185"/>
      <c r="N351" s="191"/>
      <c r="O351" s="192"/>
      <c r="P351" s="55"/>
      <c r="Q351" s="55"/>
      <c r="R351" s="55"/>
      <c r="S351" s="55"/>
      <c r="T351" s="55"/>
      <c r="U351" s="55"/>
      <c r="V351" s="100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  <c r="HD351" s="55"/>
      <c r="HE351" s="55"/>
      <c r="HF351" s="55"/>
    </row>
    <row r="352" spans="1:214" s="56" customFormat="1" ht="20.100000000000001" customHeight="1">
      <c r="A352" s="54"/>
      <c r="B352" s="69"/>
      <c r="C352" s="177"/>
      <c r="D352" s="109" t="s">
        <v>305</v>
      </c>
      <c r="E352" s="103">
        <v>664.95</v>
      </c>
      <c r="F352" s="212" t="s">
        <v>463</v>
      </c>
      <c r="G352" s="184"/>
      <c r="H352" s="179"/>
      <c r="I352" s="184"/>
      <c r="J352" s="184"/>
      <c r="K352" s="179"/>
      <c r="L352" s="179"/>
      <c r="M352" s="185"/>
      <c r="N352" s="191"/>
      <c r="O352" s="192"/>
      <c r="P352" s="55"/>
      <c r="Q352" s="55"/>
      <c r="R352" s="55"/>
      <c r="S352" s="55"/>
      <c r="T352" s="55"/>
      <c r="U352" s="55"/>
      <c r="V352" s="100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</row>
    <row r="353" spans="1:214" s="56" customFormat="1" ht="20.100000000000001" customHeight="1">
      <c r="A353" s="54"/>
      <c r="B353" s="69"/>
      <c r="C353" s="177"/>
      <c r="D353" s="109" t="s">
        <v>306</v>
      </c>
      <c r="E353" s="103">
        <v>469.2</v>
      </c>
      <c r="F353" s="212" t="s">
        <v>463</v>
      </c>
      <c r="G353" s="184"/>
      <c r="H353" s="179"/>
      <c r="I353" s="184"/>
      <c r="J353" s="184"/>
      <c r="K353" s="179"/>
      <c r="L353" s="179"/>
      <c r="M353" s="185"/>
      <c r="N353" s="191"/>
      <c r="O353" s="192"/>
      <c r="P353" s="55"/>
      <c r="Q353" s="55"/>
      <c r="R353" s="55"/>
      <c r="S353" s="55"/>
      <c r="T353" s="55"/>
      <c r="U353" s="55"/>
      <c r="V353" s="100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  <c r="HD353" s="55"/>
      <c r="HE353" s="55"/>
      <c r="HF353" s="55"/>
    </row>
    <row r="354" spans="1:214" s="56" customFormat="1" ht="20.100000000000001" customHeight="1">
      <c r="A354" s="54"/>
      <c r="B354" s="69"/>
      <c r="C354" s="177"/>
      <c r="D354" s="109" t="s">
        <v>307</v>
      </c>
      <c r="E354" s="103">
        <v>373.83</v>
      </c>
      <c r="F354" s="212" t="s">
        <v>463</v>
      </c>
      <c r="G354" s="184"/>
      <c r="H354" s="179"/>
      <c r="I354" s="184"/>
      <c r="J354" s="184"/>
      <c r="K354" s="179"/>
      <c r="L354" s="179"/>
      <c r="M354" s="185"/>
      <c r="N354" s="191"/>
      <c r="O354" s="192"/>
      <c r="P354" s="55"/>
      <c r="Q354" s="55"/>
      <c r="R354" s="55"/>
      <c r="S354" s="55"/>
      <c r="T354" s="55"/>
      <c r="U354" s="55"/>
      <c r="V354" s="100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  <c r="EX354" s="55"/>
      <c r="EY354" s="55"/>
      <c r="EZ354" s="55"/>
      <c r="FA354" s="55"/>
      <c r="FB354" s="55"/>
      <c r="FC354" s="55"/>
      <c r="FD354" s="55"/>
      <c r="FE354" s="55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55"/>
      <c r="GG354" s="55"/>
      <c r="GH354" s="55"/>
      <c r="GI354" s="55"/>
      <c r="GJ354" s="55"/>
      <c r="GK354" s="55"/>
      <c r="GL354" s="55"/>
      <c r="GM354" s="55"/>
      <c r="GN354" s="55"/>
      <c r="GO354" s="55"/>
      <c r="GP354" s="55"/>
      <c r="GQ354" s="55"/>
      <c r="GR354" s="55"/>
      <c r="GS354" s="55"/>
      <c r="GT354" s="55"/>
      <c r="GU354" s="55"/>
      <c r="GV354" s="55"/>
      <c r="GW354" s="55"/>
      <c r="GX354" s="55"/>
      <c r="GY354" s="55"/>
      <c r="GZ354" s="55"/>
      <c r="HA354" s="55"/>
      <c r="HB354" s="55"/>
      <c r="HC354" s="55"/>
      <c r="HD354" s="55"/>
      <c r="HE354" s="55"/>
      <c r="HF354" s="55"/>
    </row>
    <row r="355" spans="1:214" s="56" customFormat="1" ht="20.100000000000001" customHeight="1">
      <c r="A355" s="54"/>
      <c r="B355" s="69"/>
      <c r="C355" s="177"/>
      <c r="D355" s="109" t="s">
        <v>341</v>
      </c>
      <c r="E355" s="103">
        <v>578.16</v>
      </c>
      <c r="F355" s="212" t="s">
        <v>463</v>
      </c>
      <c r="G355" s="184"/>
      <c r="H355" s="179"/>
      <c r="I355" s="184"/>
      <c r="J355" s="184"/>
      <c r="K355" s="179"/>
      <c r="L355" s="179"/>
      <c r="M355" s="185"/>
      <c r="N355" s="191"/>
      <c r="O355" s="192"/>
      <c r="P355" s="55"/>
      <c r="Q355" s="55"/>
      <c r="R355" s="55"/>
      <c r="S355" s="55"/>
      <c r="T355" s="55"/>
      <c r="U355" s="55"/>
      <c r="V355" s="100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</row>
    <row r="356" spans="1:214" s="56" customFormat="1" ht="20.100000000000001" customHeight="1">
      <c r="A356" s="54"/>
      <c r="B356" s="69"/>
      <c r="C356" s="177"/>
      <c r="D356" s="109" t="s">
        <v>364</v>
      </c>
      <c r="E356" s="103">
        <v>523.67999999999995</v>
      </c>
      <c r="F356" s="212" t="s">
        <v>463</v>
      </c>
      <c r="G356" s="184"/>
      <c r="H356" s="179"/>
      <c r="I356" s="184"/>
      <c r="J356" s="184"/>
      <c r="K356" s="179"/>
      <c r="L356" s="179"/>
      <c r="M356" s="185"/>
      <c r="N356" s="191"/>
      <c r="O356" s="192"/>
      <c r="P356" s="55"/>
      <c r="Q356" s="55"/>
      <c r="R356" s="55"/>
      <c r="S356" s="55"/>
      <c r="T356" s="55"/>
      <c r="U356" s="55"/>
      <c r="V356" s="100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</row>
    <row r="357" spans="1:214" s="56" customFormat="1" ht="20.100000000000001" customHeight="1">
      <c r="A357" s="195" t="s">
        <v>0</v>
      </c>
      <c r="B357" s="44">
        <f>SUM(B344:B356)</f>
        <v>6599.4</v>
      </c>
      <c r="C357" s="209"/>
      <c r="D357" s="195"/>
      <c r="E357" s="44">
        <f>SUM(E344:E356)</f>
        <v>6142.5599999999995</v>
      </c>
      <c r="F357" s="213"/>
      <c r="G357" s="186"/>
      <c r="H357" s="186"/>
      <c r="I357" s="186"/>
      <c r="J357" s="186"/>
      <c r="K357" s="179"/>
      <c r="L357" s="185"/>
      <c r="M357" s="185"/>
      <c r="N357" s="185"/>
      <c r="O357" s="185"/>
      <c r="P357" s="55"/>
      <c r="Q357" s="55"/>
      <c r="R357" s="55"/>
      <c r="S357" s="55"/>
      <c r="T357" s="55"/>
      <c r="U357" s="55"/>
      <c r="V357" s="100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</row>
    <row r="358" spans="1:214" s="56" customFormat="1" ht="20.100000000000001" customHeight="1">
      <c r="A358" s="53" t="s">
        <v>59</v>
      </c>
      <c r="B358" s="214">
        <v>6149.86</v>
      </c>
      <c r="C358" s="177">
        <v>40514</v>
      </c>
      <c r="D358" s="109" t="s">
        <v>298</v>
      </c>
      <c r="E358" s="103">
        <v>441.25</v>
      </c>
      <c r="F358" s="212" t="s">
        <v>464</v>
      </c>
      <c r="G358" s="184"/>
      <c r="H358" s="179"/>
      <c r="I358" s="184"/>
      <c r="J358" s="184"/>
      <c r="K358" s="179"/>
      <c r="L358" s="179"/>
      <c r="M358" s="185"/>
      <c r="N358" s="191"/>
      <c r="O358" s="192"/>
      <c r="P358" s="55"/>
      <c r="Q358" s="55"/>
      <c r="R358" s="55"/>
      <c r="S358" s="55"/>
      <c r="T358" s="55"/>
      <c r="U358" s="55"/>
      <c r="V358" s="100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  <c r="HD358" s="55"/>
      <c r="HE358" s="55"/>
      <c r="HF358" s="55"/>
    </row>
    <row r="359" spans="1:214" s="56" customFormat="1" ht="20.100000000000001" customHeight="1">
      <c r="A359" s="54"/>
      <c r="B359" s="69"/>
      <c r="C359" s="177"/>
      <c r="D359" s="109" t="s">
        <v>299</v>
      </c>
      <c r="E359" s="106">
        <v>418.23</v>
      </c>
      <c r="F359" s="212" t="s">
        <v>464</v>
      </c>
      <c r="G359" s="184"/>
      <c r="H359" s="179"/>
      <c r="I359" s="184"/>
      <c r="J359" s="184"/>
      <c r="K359" s="179"/>
      <c r="L359" s="179"/>
      <c r="M359" s="185"/>
      <c r="N359" s="191"/>
      <c r="O359" s="192"/>
      <c r="P359" s="55"/>
      <c r="Q359" s="55"/>
      <c r="R359" s="55"/>
      <c r="S359" s="55"/>
      <c r="T359" s="55"/>
      <c r="U359" s="55"/>
      <c r="V359" s="100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  <c r="HD359" s="55"/>
      <c r="HE359" s="55"/>
      <c r="HF359" s="55"/>
    </row>
    <row r="360" spans="1:214" s="56" customFormat="1" ht="20.100000000000001" customHeight="1">
      <c r="A360" s="54"/>
      <c r="B360" s="69"/>
      <c r="C360" s="177"/>
      <c r="D360" s="109" t="s">
        <v>368</v>
      </c>
      <c r="E360" s="103">
        <v>496.44</v>
      </c>
      <c r="F360" s="212" t="s">
        <v>464</v>
      </c>
      <c r="G360" s="184"/>
      <c r="H360" s="179"/>
      <c r="I360" s="184"/>
      <c r="J360" s="184"/>
      <c r="K360" s="179"/>
      <c r="L360" s="179"/>
      <c r="M360" s="185"/>
      <c r="N360" s="191"/>
      <c r="O360" s="192"/>
      <c r="P360" s="55"/>
      <c r="Q360" s="55"/>
      <c r="R360" s="55"/>
      <c r="S360" s="55"/>
      <c r="T360" s="55"/>
      <c r="U360" s="55"/>
      <c r="V360" s="100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  <c r="HD360" s="55"/>
      <c r="HE360" s="55"/>
      <c r="HF360" s="55"/>
    </row>
    <row r="361" spans="1:214" s="56" customFormat="1" ht="20.100000000000001" customHeight="1">
      <c r="A361" s="54"/>
      <c r="B361" s="69"/>
      <c r="C361" s="177"/>
      <c r="D361" s="109" t="s">
        <v>301</v>
      </c>
      <c r="E361" s="106">
        <v>524.48</v>
      </c>
      <c r="F361" s="212" t="s">
        <v>464</v>
      </c>
      <c r="G361" s="184"/>
      <c r="H361" s="179"/>
      <c r="I361" s="184"/>
      <c r="J361" s="184"/>
      <c r="K361" s="179"/>
      <c r="L361" s="179"/>
      <c r="M361" s="185"/>
      <c r="N361" s="191"/>
      <c r="O361" s="192"/>
      <c r="P361" s="55"/>
      <c r="Q361" s="55"/>
      <c r="R361" s="55"/>
      <c r="S361" s="55"/>
      <c r="T361" s="55"/>
      <c r="U361" s="55"/>
      <c r="V361" s="100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  <c r="HA361" s="55"/>
      <c r="HB361" s="55"/>
      <c r="HC361" s="55"/>
      <c r="HD361" s="55"/>
      <c r="HE361" s="55"/>
      <c r="HF361" s="55"/>
    </row>
    <row r="362" spans="1:214" s="56" customFormat="1" ht="20.100000000000001" customHeight="1">
      <c r="A362" s="54"/>
      <c r="B362" s="69"/>
      <c r="C362" s="177"/>
      <c r="D362" s="109" t="s">
        <v>340</v>
      </c>
      <c r="E362" s="106">
        <v>387.29</v>
      </c>
      <c r="F362" s="212" t="s">
        <v>464</v>
      </c>
      <c r="G362" s="184"/>
      <c r="H362" s="179"/>
      <c r="I362" s="184"/>
      <c r="J362" s="184"/>
      <c r="K362" s="179"/>
      <c r="L362" s="179"/>
      <c r="M362" s="185"/>
      <c r="N362" s="191"/>
      <c r="O362" s="192"/>
      <c r="P362" s="55"/>
      <c r="Q362" s="55"/>
      <c r="R362" s="55"/>
      <c r="S362" s="55"/>
      <c r="T362" s="55"/>
      <c r="U362" s="55"/>
      <c r="V362" s="100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  <c r="ET362" s="55"/>
      <c r="EU362" s="55"/>
      <c r="EV362" s="55"/>
      <c r="EW362" s="55"/>
      <c r="EX362" s="55"/>
      <c r="EY362" s="55"/>
      <c r="EZ362" s="55"/>
      <c r="FA362" s="55"/>
      <c r="FB362" s="55"/>
      <c r="FC362" s="55"/>
      <c r="FD362" s="55"/>
      <c r="FE362" s="55"/>
      <c r="FF362" s="55"/>
      <c r="FG362" s="55"/>
      <c r="FH362" s="55"/>
      <c r="FI362" s="55"/>
      <c r="FJ362" s="55"/>
      <c r="FK362" s="55"/>
      <c r="FL362" s="55"/>
      <c r="FM362" s="55"/>
      <c r="FN362" s="55"/>
      <c r="FO362" s="55"/>
      <c r="FP362" s="55"/>
      <c r="FQ362" s="55"/>
      <c r="FR362" s="55"/>
      <c r="FS362" s="55"/>
      <c r="FT362" s="55"/>
      <c r="FU362" s="55"/>
      <c r="FV362" s="55"/>
      <c r="FW362" s="55"/>
      <c r="FX362" s="55"/>
      <c r="FY362" s="55"/>
      <c r="FZ362" s="55"/>
      <c r="GA362" s="55"/>
      <c r="GB362" s="55"/>
      <c r="GC362" s="55"/>
      <c r="GD362" s="55"/>
      <c r="GE362" s="55"/>
      <c r="GF362" s="55"/>
      <c r="GG362" s="55"/>
      <c r="GH362" s="55"/>
      <c r="GI362" s="55"/>
      <c r="GJ362" s="55"/>
      <c r="GK362" s="55"/>
      <c r="GL362" s="55"/>
      <c r="GM362" s="55"/>
      <c r="GN362" s="55"/>
      <c r="GO362" s="55"/>
      <c r="GP362" s="55"/>
      <c r="GQ362" s="55"/>
      <c r="GR362" s="55"/>
      <c r="GS362" s="55"/>
      <c r="GT362" s="55"/>
      <c r="GU362" s="55"/>
      <c r="GV362" s="55"/>
      <c r="GW362" s="55"/>
      <c r="GX362" s="55"/>
      <c r="GY362" s="55"/>
      <c r="GZ362" s="55"/>
      <c r="HA362" s="55"/>
      <c r="HB362" s="55"/>
      <c r="HC362" s="55"/>
      <c r="HD362" s="55"/>
      <c r="HE362" s="55"/>
      <c r="HF362" s="55"/>
    </row>
    <row r="363" spans="1:214" s="56" customFormat="1" ht="20.100000000000001" customHeight="1">
      <c r="A363" s="54"/>
      <c r="B363" s="69"/>
      <c r="C363" s="177"/>
      <c r="D363" s="109" t="s">
        <v>376</v>
      </c>
      <c r="E363" s="103">
        <v>469.2</v>
      </c>
      <c r="F363" s="212" t="s">
        <v>464</v>
      </c>
      <c r="G363" s="184"/>
      <c r="H363" s="179"/>
      <c r="I363" s="184"/>
      <c r="J363" s="184"/>
      <c r="K363" s="179"/>
      <c r="L363" s="179"/>
      <c r="M363" s="185"/>
      <c r="N363" s="191"/>
      <c r="O363" s="192"/>
      <c r="P363" s="55"/>
      <c r="Q363" s="55"/>
      <c r="R363" s="55"/>
      <c r="S363" s="55"/>
      <c r="T363" s="55"/>
      <c r="U363" s="55"/>
      <c r="V363" s="100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5"/>
      <c r="FK363" s="55"/>
      <c r="FL363" s="55"/>
      <c r="FM363" s="55"/>
      <c r="FN363" s="55"/>
      <c r="FO363" s="55"/>
      <c r="FP363" s="55"/>
      <c r="FQ363" s="55"/>
      <c r="FR363" s="55"/>
      <c r="FS363" s="55"/>
      <c r="FT363" s="55"/>
      <c r="FU363" s="55"/>
      <c r="FV363" s="55"/>
      <c r="FW363" s="55"/>
      <c r="FX363" s="55"/>
      <c r="FY363" s="55"/>
      <c r="FZ363" s="55"/>
      <c r="GA363" s="55"/>
      <c r="GB363" s="55"/>
      <c r="GC363" s="55"/>
      <c r="GD363" s="55"/>
      <c r="GE363" s="55"/>
      <c r="GF363" s="55"/>
      <c r="GG363" s="55"/>
      <c r="GH363" s="55"/>
      <c r="GI363" s="55"/>
      <c r="GJ363" s="55"/>
      <c r="GK363" s="55"/>
      <c r="GL363" s="55"/>
      <c r="GM363" s="55"/>
      <c r="GN363" s="55"/>
      <c r="GO363" s="55"/>
      <c r="GP363" s="55"/>
      <c r="GQ363" s="55"/>
      <c r="GR363" s="55"/>
      <c r="GS363" s="55"/>
      <c r="GT363" s="55"/>
      <c r="GU363" s="55"/>
      <c r="GV363" s="55"/>
      <c r="GW363" s="55"/>
      <c r="GX363" s="55"/>
      <c r="GY363" s="55"/>
      <c r="GZ363" s="55"/>
      <c r="HA363" s="55"/>
      <c r="HB363" s="55"/>
      <c r="HC363" s="55"/>
      <c r="HD363" s="55"/>
      <c r="HE363" s="55"/>
      <c r="HF363" s="55"/>
    </row>
    <row r="364" spans="1:214" s="56" customFormat="1" ht="20.100000000000001" customHeight="1">
      <c r="A364" s="54"/>
      <c r="B364" s="69"/>
      <c r="C364" s="177"/>
      <c r="D364" s="109" t="s">
        <v>303</v>
      </c>
      <c r="E364" s="106">
        <v>584.05999999999995</v>
      </c>
      <c r="F364" s="212" t="s">
        <v>464</v>
      </c>
      <c r="G364" s="184"/>
      <c r="H364" s="179"/>
      <c r="I364" s="184"/>
      <c r="J364" s="184"/>
      <c r="K364" s="179"/>
      <c r="L364" s="179"/>
      <c r="M364" s="185"/>
      <c r="N364" s="191"/>
      <c r="O364" s="192"/>
      <c r="P364" s="55"/>
      <c r="Q364" s="55"/>
      <c r="R364" s="55"/>
      <c r="S364" s="55"/>
      <c r="T364" s="55"/>
      <c r="U364" s="55"/>
      <c r="V364" s="100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</row>
    <row r="365" spans="1:214" s="56" customFormat="1" ht="27.75" customHeight="1">
      <c r="A365" s="54"/>
      <c r="B365" s="69"/>
      <c r="C365" s="177"/>
      <c r="D365" s="109" t="s">
        <v>304</v>
      </c>
      <c r="E365" s="103">
        <v>383.39</v>
      </c>
      <c r="F365" s="212" t="s">
        <v>464</v>
      </c>
      <c r="G365" s="216" t="s">
        <v>465</v>
      </c>
      <c r="H365" s="179"/>
      <c r="I365" s="184"/>
      <c r="J365" s="184"/>
      <c r="K365" s="179"/>
      <c r="L365" s="179"/>
      <c r="M365" s="185"/>
      <c r="N365" s="191"/>
      <c r="O365" s="192"/>
      <c r="P365" s="55"/>
      <c r="Q365" s="55"/>
      <c r="R365" s="55"/>
      <c r="S365" s="55"/>
      <c r="T365" s="55"/>
      <c r="U365" s="55"/>
      <c r="V365" s="100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  <c r="HA365" s="55"/>
      <c r="HB365" s="55"/>
      <c r="HC365" s="55"/>
      <c r="HD365" s="55"/>
      <c r="HE365" s="55"/>
      <c r="HF365" s="55"/>
    </row>
    <row r="366" spans="1:214" s="56" customFormat="1" ht="20.100000000000001" customHeight="1">
      <c r="A366" s="54"/>
      <c r="B366" s="69"/>
      <c r="C366" s="177"/>
      <c r="D366" s="109" t="s">
        <v>305</v>
      </c>
      <c r="E366" s="103">
        <v>664.95</v>
      </c>
      <c r="F366" s="212" t="s">
        <v>464</v>
      </c>
      <c r="G366" s="184"/>
      <c r="H366" s="179"/>
      <c r="I366" s="184"/>
      <c r="J366" s="184"/>
      <c r="K366" s="179"/>
      <c r="L366" s="179"/>
      <c r="M366" s="185"/>
      <c r="N366" s="191"/>
      <c r="O366" s="192"/>
      <c r="P366" s="55"/>
      <c r="Q366" s="55"/>
      <c r="R366" s="55"/>
      <c r="S366" s="55"/>
      <c r="T366" s="55"/>
      <c r="U366" s="55"/>
      <c r="V366" s="100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  <c r="ET366" s="55"/>
      <c r="EU366" s="55"/>
      <c r="EV366" s="55"/>
      <c r="EW366" s="55"/>
      <c r="EX366" s="55"/>
      <c r="EY366" s="55"/>
      <c r="EZ366" s="55"/>
      <c r="FA366" s="55"/>
      <c r="FB366" s="55"/>
      <c r="FC366" s="55"/>
      <c r="FD366" s="55"/>
      <c r="FE366" s="55"/>
      <c r="FF366" s="55"/>
      <c r="FG366" s="55"/>
      <c r="FH366" s="55"/>
      <c r="FI366" s="55"/>
      <c r="FJ366" s="55"/>
      <c r="FK366" s="55"/>
      <c r="FL366" s="55"/>
      <c r="FM366" s="55"/>
      <c r="FN366" s="55"/>
      <c r="FO366" s="55"/>
      <c r="FP366" s="55"/>
      <c r="FQ366" s="55"/>
      <c r="FR366" s="55"/>
      <c r="FS366" s="55"/>
      <c r="FT366" s="55"/>
      <c r="FU366" s="55"/>
      <c r="FV366" s="55"/>
      <c r="FW366" s="55"/>
      <c r="FX366" s="55"/>
      <c r="FY366" s="55"/>
      <c r="FZ366" s="55"/>
      <c r="GA366" s="55"/>
      <c r="GB366" s="55"/>
      <c r="GC366" s="55"/>
      <c r="GD366" s="55"/>
      <c r="GE366" s="55"/>
      <c r="GF366" s="55"/>
      <c r="GG366" s="55"/>
      <c r="GH366" s="55"/>
      <c r="GI366" s="55"/>
      <c r="GJ366" s="55"/>
      <c r="GK366" s="55"/>
      <c r="GL366" s="55"/>
      <c r="GM366" s="55"/>
      <c r="GN366" s="55"/>
      <c r="GO366" s="55"/>
      <c r="GP366" s="55"/>
      <c r="GQ366" s="55"/>
      <c r="GR366" s="55"/>
      <c r="GS366" s="55"/>
      <c r="GT366" s="55"/>
      <c r="GU366" s="55"/>
      <c r="GV366" s="55"/>
      <c r="GW366" s="55"/>
      <c r="GX366" s="55"/>
      <c r="GY366" s="55"/>
      <c r="GZ366" s="55"/>
      <c r="HA366" s="55"/>
      <c r="HB366" s="55"/>
      <c r="HC366" s="55"/>
      <c r="HD366" s="55"/>
      <c r="HE366" s="55"/>
      <c r="HF366" s="55"/>
    </row>
    <row r="367" spans="1:214" s="56" customFormat="1" ht="20.100000000000001" customHeight="1">
      <c r="A367" s="54"/>
      <c r="B367" s="69"/>
      <c r="C367" s="177"/>
      <c r="D367" s="109" t="s">
        <v>306</v>
      </c>
      <c r="E367" s="103">
        <v>469.2</v>
      </c>
      <c r="F367" s="212" t="s">
        <v>464</v>
      </c>
      <c r="G367" s="184"/>
      <c r="H367" s="179"/>
      <c r="I367" s="184"/>
      <c r="J367" s="184"/>
      <c r="K367" s="179"/>
      <c r="L367" s="179"/>
      <c r="M367" s="185"/>
      <c r="N367" s="191"/>
      <c r="O367" s="192"/>
      <c r="P367" s="55"/>
      <c r="Q367" s="55"/>
      <c r="R367" s="55"/>
      <c r="S367" s="55"/>
      <c r="T367" s="55"/>
      <c r="U367" s="55"/>
      <c r="V367" s="100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  <c r="HA367" s="55"/>
      <c r="HB367" s="55"/>
      <c r="HC367" s="55"/>
      <c r="HD367" s="55"/>
      <c r="HE367" s="55"/>
      <c r="HF367" s="55"/>
    </row>
    <row r="368" spans="1:214" s="56" customFormat="1" ht="20.100000000000001" customHeight="1">
      <c r="A368" s="54"/>
      <c r="B368" s="69"/>
      <c r="C368" s="177"/>
      <c r="D368" s="109" t="s">
        <v>307</v>
      </c>
      <c r="E368" s="103">
        <v>373.83</v>
      </c>
      <c r="F368" s="212" t="s">
        <v>464</v>
      </c>
      <c r="G368" s="184"/>
      <c r="H368" s="179"/>
      <c r="I368" s="184"/>
      <c r="J368" s="184"/>
      <c r="K368" s="179"/>
      <c r="L368" s="179"/>
      <c r="M368" s="185"/>
      <c r="N368" s="191"/>
      <c r="O368" s="192"/>
      <c r="P368" s="55"/>
      <c r="Q368" s="55"/>
      <c r="R368" s="55"/>
      <c r="S368" s="55"/>
      <c r="T368" s="55"/>
      <c r="U368" s="55"/>
      <c r="V368" s="100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  <c r="HA368" s="55"/>
      <c r="HB368" s="55"/>
      <c r="HC368" s="55"/>
      <c r="HD368" s="55"/>
      <c r="HE368" s="55"/>
      <c r="HF368" s="55"/>
    </row>
    <row r="369" spans="1:214" s="56" customFormat="1" ht="20.100000000000001" customHeight="1">
      <c r="A369" s="54"/>
      <c r="B369" s="69"/>
      <c r="C369" s="177"/>
      <c r="D369" s="109" t="s">
        <v>341</v>
      </c>
      <c r="E369" s="103">
        <v>578.16</v>
      </c>
      <c r="F369" s="212" t="s">
        <v>464</v>
      </c>
      <c r="G369" s="184"/>
      <c r="H369" s="179"/>
      <c r="I369" s="184"/>
      <c r="J369" s="184"/>
      <c r="K369" s="179"/>
      <c r="L369" s="179"/>
      <c r="M369" s="185"/>
      <c r="N369" s="191"/>
      <c r="O369" s="192"/>
      <c r="P369" s="55"/>
      <c r="Q369" s="55"/>
      <c r="R369" s="55"/>
      <c r="S369" s="55"/>
      <c r="T369" s="55"/>
      <c r="U369" s="55"/>
      <c r="V369" s="100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  <c r="HA369" s="55"/>
      <c r="HB369" s="55"/>
      <c r="HC369" s="55"/>
      <c r="HD369" s="55"/>
      <c r="HE369" s="55"/>
      <c r="HF369" s="55"/>
    </row>
    <row r="370" spans="1:214" s="56" customFormat="1" ht="20.100000000000001" customHeight="1">
      <c r="A370" s="54"/>
      <c r="B370" s="69"/>
      <c r="C370" s="177"/>
      <c r="D370" s="109" t="s">
        <v>364</v>
      </c>
      <c r="E370" s="103">
        <v>523.67999999999995</v>
      </c>
      <c r="F370" s="212" t="s">
        <v>464</v>
      </c>
      <c r="G370" s="184"/>
      <c r="H370" s="179"/>
      <c r="I370" s="184"/>
      <c r="J370" s="184"/>
      <c r="K370" s="179"/>
      <c r="L370" s="179"/>
      <c r="M370" s="185"/>
      <c r="N370" s="191"/>
      <c r="O370" s="192"/>
      <c r="P370" s="55"/>
      <c r="Q370" s="55"/>
      <c r="R370" s="55"/>
      <c r="S370" s="55"/>
      <c r="T370" s="55"/>
      <c r="U370" s="55"/>
      <c r="V370" s="100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  <c r="ET370" s="55"/>
      <c r="EU370" s="55"/>
      <c r="EV370" s="55"/>
      <c r="EW370" s="55"/>
      <c r="EX370" s="55"/>
      <c r="EY370" s="55"/>
      <c r="EZ370" s="55"/>
      <c r="FA370" s="55"/>
      <c r="FB370" s="55"/>
      <c r="FC370" s="55"/>
      <c r="FD370" s="55"/>
      <c r="FE370" s="55"/>
      <c r="FF370" s="55"/>
      <c r="FG370" s="55"/>
      <c r="FH370" s="55"/>
      <c r="FI370" s="55"/>
      <c r="FJ370" s="55"/>
      <c r="FK370" s="55"/>
      <c r="FL370" s="55"/>
      <c r="FM370" s="55"/>
      <c r="FN370" s="55"/>
      <c r="FO370" s="55"/>
      <c r="FP370" s="55"/>
      <c r="FQ370" s="55"/>
      <c r="FR370" s="55"/>
      <c r="FS370" s="55"/>
      <c r="FT370" s="55"/>
      <c r="FU370" s="55"/>
      <c r="FV370" s="55"/>
      <c r="FW370" s="55"/>
      <c r="FX370" s="55"/>
      <c r="FY370" s="55"/>
      <c r="FZ370" s="55"/>
      <c r="GA370" s="55"/>
      <c r="GB370" s="55"/>
      <c r="GC370" s="55"/>
      <c r="GD370" s="55"/>
      <c r="GE370" s="55"/>
      <c r="GF370" s="55"/>
      <c r="GG370" s="55"/>
      <c r="GH370" s="55"/>
      <c r="GI370" s="55"/>
      <c r="GJ370" s="55"/>
      <c r="GK370" s="55"/>
      <c r="GL370" s="55"/>
      <c r="GM370" s="55"/>
      <c r="GN370" s="55"/>
      <c r="GO370" s="55"/>
      <c r="GP370" s="55"/>
      <c r="GQ370" s="55"/>
      <c r="GR370" s="55"/>
      <c r="GS370" s="55"/>
      <c r="GT370" s="55"/>
      <c r="GU370" s="55"/>
      <c r="GV370" s="55"/>
      <c r="GW370" s="55"/>
      <c r="GX370" s="55"/>
      <c r="GY370" s="55"/>
      <c r="GZ370" s="55"/>
      <c r="HA370" s="55"/>
      <c r="HB370" s="55"/>
      <c r="HC370" s="55"/>
      <c r="HD370" s="55"/>
      <c r="HE370" s="55"/>
      <c r="HF370" s="55"/>
    </row>
    <row r="371" spans="1:214" s="56" customFormat="1" ht="20.100000000000001" customHeight="1">
      <c r="A371" s="195" t="s">
        <v>0</v>
      </c>
      <c r="B371" s="44">
        <f>SUM(B358:B370)</f>
        <v>6149.86</v>
      </c>
      <c r="C371" s="209"/>
      <c r="D371" s="195"/>
      <c r="E371" s="44">
        <f>SUM(E358:E370)</f>
        <v>6314.16</v>
      </c>
      <c r="F371" s="213"/>
      <c r="G371" s="186">
        <f>6149.36-E371</f>
        <v>-164.80000000000018</v>
      </c>
      <c r="H371" s="186"/>
      <c r="I371" s="186"/>
      <c r="J371" s="186"/>
      <c r="K371" s="179"/>
      <c r="L371" s="185"/>
      <c r="M371" s="185"/>
      <c r="N371" s="185"/>
      <c r="O371" s="185"/>
      <c r="P371" s="55"/>
      <c r="Q371" s="55"/>
      <c r="R371" s="55"/>
      <c r="S371" s="55"/>
      <c r="T371" s="55"/>
      <c r="U371" s="55"/>
      <c r="V371" s="100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  <c r="ET371" s="55"/>
      <c r="EU371" s="55"/>
      <c r="EV371" s="55"/>
      <c r="EW371" s="55"/>
      <c r="EX371" s="55"/>
      <c r="EY371" s="55"/>
      <c r="EZ371" s="55"/>
      <c r="FA371" s="55"/>
      <c r="FB371" s="55"/>
      <c r="FC371" s="55"/>
      <c r="FD371" s="55"/>
      <c r="FE371" s="55"/>
      <c r="FF371" s="55"/>
      <c r="FG371" s="55"/>
      <c r="FH371" s="55"/>
      <c r="FI371" s="55"/>
      <c r="FJ371" s="55"/>
      <c r="FK371" s="55"/>
      <c r="FL371" s="55"/>
      <c r="FM371" s="55"/>
      <c r="FN371" s="55"/>
      <c r="FO371" s="55"/>
      <c r="FP371" s="55"/>
      <c r="FQ371" s="55"/>
      <c r="FR371" s="55"/>
      <c r="FS371" s="55"/>
      <c r="FT371" s="55"/>
      <c r="FU371" s="55"/>
      <c r="FV371" s="55"/>
      <c r="FW371" s="55"/>
      <c r="FX371" s="55"/>
      <c r="FY371" s="55"/>
      <c r="FZ371" s="55"/>
      <c r="GA371" s="55"/>
      <c r="GB371" s="55"/>
      <c r="GC371" s="55"/>
      <c r="GD371" s="55"/>
      <c r="GE371" s="55"/>
      <c r="GF371" s="55"/>
      <c r="GG371" s="55"/>
      <c r="GH371" s="55"/>
      <c r="GI371" s="55"/>
      <c r="GJ371" s="55"/>
      <c r="GK371" s="55"/>
      <c r="GL371" s="55"/>
      <c r="GM371" s="55"/>
      <c r="GN371" s="55"/>
      <c r="GO371" s="55"/>
      <c r="GP371" s="55"/>
      <c r="GQ371" s="55"/>
      <c r="GR371" s="55"/>
      <c r="GS371" s="55"/>
      <c r="GT371" s="55"/>
      <c r="GU371" s="55"/>
      <c r="GV371" s="55"/>
      <c r="GW371" s="55"/>
      <c r="GX371" s="55"/>
      <c r="GY371" s="55"/>
      <c r="GZ371" s="55"/>
      <c r="HA371" s="55"/>
      <c r="HB371" s="55"/>
      <c r="HC371" s="55"/>
      <c r="HD371" s="55"/>
      <c r="HE371" s="55"/>
      <c r="HF371" s="55"/>
    </row>
    <row r="372" spans="1:214" s="56" customFormat="1" ht="20.100000000000001" customHeight="1">
      <c r="A372" s="53" t="s">
        <v>388</v>
      </c>
      <c r="B372" s="214">
        <v>6599.4</v>
      </c>
      <c r="C372" s="177">
        <v>40550</v>
      </c>
      <c r="D372" s="109" t="s">
        <v>298</v>
      </c>
      <c r="E372" s="106">
        <v>469.2</v>
      </c>
      <c r="F372" s="212" t="s">
        <v>467</v>
      </c>
      <c r="G372" s="184"/>
      <c r="H372" s="179"/>
      <c r="I372" s="184"/>
      <c r="J372" s="184"/>
      <c r="K372" s="179"/>
      <c r="L372" s="179"/>
      <c r="M372" s="185"/>
      <c r="N372" s="191"/>
      <c r="O372" s="192"/>
      <c r="P372" s="55"/>
      <c r="Q372" s="55"/>
      <c r="R372" s="55"/>
      <c r="S372" s="55"/>
      <c r="T372" s="55"/>
      <c r="U372" s="55"/>
      <c r="V372" s="100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  <c r="FH372" s="55"/>
      <c r="FI372" s="55"/>
      <c r="FJ372" s="55"/>
      <c r="FK372" s="55"/>
      <c r="FL372" s="55"/>
      <c r="FM372" s="55"/>
      <c r="FN372" s="55"/>
      <c r="FO372" s="55"/>
      <c r="FP372" s="55"/>
      <c r="FQ372" s="55"/>
      <c r="FR372" s="55"/>
      <c r="FS372" s="55"/>
      <c r="FT372" s="55"/>
      <c r="FU372" s="55"/>
      <c r="FV372" s="55"/>
      <c r="FW372" s="55"/>
      <c r="FX372" s="55"/>
      <c r="FY372" s="55"/>
      <c r="FZ372" s="55"/>
      <c r="GA372" s="55"/>
      <c r="GB372" s="55"/>
      <c r="GC372" s="55"/>
      <c r="GD372" s="55"/>
      <c r="GE372" s="55"/>
      <c r="GF372" s="55"/>
      <c r="GG372" s="55"/>
      <c r="GH372" s="55"/>
      <c r="GI372" s="55"/>
      <c r="GJ372" s="55"/>
      <c r="GK372" s="55"/>
      <c r="GL372" s="55"/>
      <c r="GM372" s="55"/>
      <c r="GN372" s="55"/>
      <c r="GO372" s="55"/>
      <c r="GP372" s="55"/>
      <c r="GQ372" s="55"/>
      <c r="GR372" s="55"/>
      <c r="GS372" s="55"/>
      <c r="GT372" s="55"/>
      <c r="GU372" s="55"/>
      <c r="GV372" s="55"/>
      <c r="GW372" s="55"/>
      <c r="GX372" s="55"/>
      <c r="GY372" s="55"/>
      <c r="GZ372" s="55"/>
      <c r="HA372" s="55"/>
      <c r="HB372" s="55"/>
      <c r="HC372" s="55"/>
      <c r="HD372" s="55"/>
      <c r="HE372" s="55"/>
      <c r="HF372" s="55"/>
    </row>
    <row r="373" spans="1:214" s="56" customFormat="1" ht="20.100000000000001" customHeight="1">
      <c r="A373" s="54"/>
      <c r="B373" s="69"/>
      <c r="C373" s="177"/>
      <c r="D373" s="109" t="s">
        <v>299</v>
      </c>
      <c r="E373" s="103">
        <v>469.2</v>
      </c>
      <c r="F373" s="212" t="s">
        <v>467</v>
      </c>
      <c r="G373" s="184"/>
      <c r="H373" s="179"/>
      <c r="I373" s="184"/>
      <c r="J373" s="184"/>
      <c r="K373" s="179"/>
      <c r="L373" s="179"/>
      <c r="M373" s="185"/>
      <c r="N373" s="191"/>
      <c r="O373" s="192"/>
      <c r="P373" s="55"/>
      <c r="Q373" s="55"/>
      <c r="R373" s="55"/>
      <c r="S373" s="55"/>
      <c r="T373" s="55"/>
      <c r="U373" s="55"/>
      <c r="V373" s="100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  <c r="EA373" s="55"/>
      <c r="EB373" s="55"/>
      <c r="EC373" s="55"/>
      <c r="ED373" s="55"/>
      <c r="EE373" s="55"/>
      <c r="EF373" s="55"/>
      <c r="EG373" s="55"/>
      <c r="EH373" s="55"/>
      <c r="EI373" s="55"/>
      <c r="EJ373" s="55"/>
      <c r="EK373" s="55"/>
      <c r="EL373" s="55"/>
      <c r="EM373" s="55"/>
      <c r="EN373" s="55"/>
      <c r="EO373" s="55"/>
      <c r="EP373" s="55"/>
      <c r="EQ373" s="55"/>
      <c r="ER373" s="55"/>
      <c r="ES373" s="55"/>
      <c r="ET373" s="55"/>
      <c r="EU373" s="55"/>
      <c r="EV373" s="55"/>
      <c r="EW373" s="55"/>
      <c r="EX373" s="55"/>
      <c r="EY373" s="55"/>
      <c r="EZ373" s="55"/>
      <c r="FA373" s="55"/>
      <c r="FB373" s="55"/>
      <c r="FC373" s="55"/>
      <c r="FD373" s="55"/>
      <c r="FE373" s="55"/>
      <c r="FF373" s="55"/>
      <c r="FG373" s="55"/>
      <c r="FH373" s="55"/>
      <c r="FI373" s="55"/>
      <c r="FJ373" s="55"/>
      <c r="FK373" s="55"/>
      <c r="FL373" s="55"/>
      <c r="FM373" s="55"/>
      <c r="FN373" s="55"/>
      <c r="FO373" s="55"/>
      <c r="FP373" s="55"/>
      <c r="FQ373" s="55"/>
      <c r="FR373" s="55"/>
      <c r="FS373" s="55"/>
      <c r="FT373" s="55"/>
      <c r="FU373" s="55"/>
      <c r="FV373" s="55"/>
      <c r="FW373" s="55"/>
      <c r="FX373" s="55"/>
      <c r="FY373" s="55"/>
      <c r="FZ373" s="55"/>
      <c r="GA373" s="55"/>
      <c r="GB373" s="55"/>
      <c r="GC373" s="55"/>
      <c r="GD373" s="55"/>
      <c r="GE373" s="55"/>
      <c r="GF373" s="55"/>
      <c r="GG373" s="55"/>
      <c r="GH373" s="55"/>
      <c r="GI373" s="55"/>
      <c r="GJ373" s="55"/>
      <c r="GK373" s="55"/>
      <c r="GL373" s="55"/>
      <c r="GM373" s="55"/>
      <c r="GN373" s="55"/>
      <c r="GO373" s="55"/>
      <c r="GP373" s="55"/>
      <c r="GQ373" s="55"/>
      <c r="GR373" s="55"/>
      <c r="GS373" s="55"/>
      <c r="GT373" s="55"/>
      <c r="GU373" s="55"/>
      <c r="GV373" s="55"/>
      <c r="GW373" s="55"/>
      <c r="GX373" s="55"/>
      <c r="GY373" s="55"/>
      <c r="GZ373" s="55"/>
      <c r="HA373" s="55"/>
      <c r="HB373" s="55"/>
      <c r="HC373" s="55"/>
      <c r="HD373" s="55"/>
      <c r="HE373" s="55"/>
      <c r="HF373" s="55"/>
    </row>
    <row r="374" spans="1:214" s="56" customFormat="1" ht="20.100000000000001" customHeight="1">
      <c r="A374" s="54"/>
      <c r="B374" s="69"/>
      <c r="C374" s="177"/>
      <c r="D374" s="109" t="s">
        <v>368</v>
      </c>
      <c r="E374" s="106">
        <v>234.6</v>
      </c>
      <c r="F374" s="212" t="s">
        <v>467</v>
      </c>
      <c r="G374" s="184"/>
      <c r="H374" s="179"/>
      <c r="I374" s="184"/>
      <c r="J374" s="184"/>
      <c r="K374" s="179"/>
      <c r="L374" s="179"/>
      <c r="M374" s="185"/>
      <c r="N374" s="191"/>
      <c r="O374" s="192"/>
      <c r="P374" s="55"/>
      <c r="Q374" s="55"/>
      <c r="R374" s="55"/>
      <c r="S374" s="55"/>
      <c r="T374" s="55"/>
      <c r="U374" s="55"/>
      <c r="V374" s="100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  <c r="EA374" s="55"/>
      <c r="EB374" s="55"/>
      <c r="EC374" s="55"/>
      <c r="ED374" s="55"/>
      <c r="EE374" s="55"/>
      <c r="EF374" s="55"/>
      <c r="EG374" s="55"/>
      <c r="EH374" s="55"/>
      <c r="EI374" s="55"/>
      <c r="EJ374" s="55"/>
      <c r="EK374" s="55"/>
      <c r="EL374" s="55"/>
      <c r="EM374" s="55"/>
      <c r="EN374" s="55"/>
      <c r="EO374" s="55"/>
      <c r="EP374" s="55"/>
      <c r="EQ374" s="55"/>
      <c r="ER374" s="55"/>
      <c r="ES374" s="55"/>
      <c r="ET374" s="55"/>
      <c r="EU374" s="55"/>
      <c r="EV374" s="55"/>
      <c r="EW374" s="55"/>
      <c r="EX374" s="55"/>
      <c r="EY374" s="55"/>
      <c r="EZ374" s="55"/>
      <c r="FA374" s="55"/>
      <c r="FB374" s="55"/>
      <c r="FC374" s="55"/>
      <c r="FD374" s="55"/>
      <c r="FE374" s="55"/>
      <c r="FF374" s="55"/>
      <c r="FG374" s="55"/>
      <c r="FH374" s="55"/>
      <c r="FI374" s="55"/>
      <c r="FJ374" s="55"/>
      <c r="FK374" s="55"/>
      <c r="FL374" s="55"/>
      <c r="FM374" s="55"/>
      <c r="FN374" s="55"/>
      <c r="FO374" s="55"/>
      <c r="FP374" s="55"/>
      <c r="FQ374" s="55"/>
      <c r="FR374" s="55"/>
      <c r="FS374" s="55"/>
      <c r="FT374" s="55"/>
      <c r="FU374" s="55"/>
      <c r="FV374" s="55"/>
      <c r="FW374" s="55"/>
      <c r="FX374" s="55"/>
      <c r="FY374" s="55"/>
      <c r="FZ374" s="55"/>
      <c r="GA374" s="55"/>
      <c r="GB374" s="55"/>
      <c r="GC374" s="55"/>
      <c r="GD374" s="55"/>
      <c r="GE374" s="55"/>
      <c r="GF374" s="55"/>
      <c r="GG374" s="55"/>
      <c r="GH374" s="55"/>
      <c r="GI374" s="55"/>
      <c r="GJ374" s="55"/>
      <c r="GK374" s="55"/>
      <c r="GL374" s="55"/>
      <c r="GM374" s="55"/>
      <c r="GN374" s="55"/>
      <c r="GO374" s="55"/>
      <c r="GP374" s="55"/>
      <c r="GQ374" s="55"/>
      <c r="GR374" s="55"/>
      <c r="GS374" s="55"/>
      <c r="GT374" s="55"/>
      <c r="GU374" s="55"/>
      <c r="GV374" s="55"/>
      <c r="GW374" s="55"/>
      <c r="GX374" s="55"/>
      <c r="GY374" s="55"/>
      <c r="GZ374" s="55"/>
      <c r="HA374" s="55"/>
      <c r="HB374" s="55"/>
      <c r="HC374" s="55"/>
      <c r="HD374" s="55"/>
      <c r="HE374" s="55"/>
      <c r="HF374" s="55"/>
    </row>
    <row r="375" spans="1:214" s="56" customFormat="1" ht="20.100000000000001" customHeight="1">
      <c r="A375" s="54"/>
      <c r="B375" s="69"/>
      <c r="C375" s="177"/>
      <c r="D375" s="109" t="s">
        <v>301</v>
      </c>
      <c r="E375" s="103">
        <v>469.2</v>
      </c>
      <c r="F375" s="212" t="s">
        <v>467</v>
      </c>
      <c r="G375" s="184"/>
      <c r="H375" s="179"/>
      <c r="I375" s="184"/>
      <c r="J375" s="184"/>
      <c r="K375" s="179"/>
      <c r="L375" s="179"/>
      <c r="M375" s="185"/>
      <c r="N375" s="191"/>
      <c r="O375" s="192"/>
      <c r="P375" s="55"/>
      <c r="Q375" s="55"/>
      <c r="R375" s="55"/>
      <c r="S375" s="55"/>
      <c r="T375" s="55"/>
      <c r="U375" s="55"/>
      <c r="V375" s="100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</row>
    <row r="376" spans="1:214" s="56" customFormat="1" ht="20.100000000000001" customHeight="1">
      <c r="A376" s="54"/>
      <c r="B376" s="69"/>
      <c r="C376" s="177"/>
      <c r="D376" s="109" t="s">
        <v>340</v>
      </c>
      <c r="E376" s="103">
        <v>469.2</v>
      </c>
      <c r="F376" s="212" t="s">
        <v>467</v>
      </c>
      <c r="G376" s="184"/>
      <c r="H376" s="179"/>
      <c r="I376" s="184"/>
      <c r="J376" s="184"/>
      <c r="K376" s="179"/>
      <c r="L376" s="179"/>
      <c r="M376" s="185"/>
      <c r="N376" s="191"/>
      <c r="O376" s="192"/>
      <c r="P376" s="55"/>
      <c r="Q376" s="55"/>
      <c r="R376" s="55"/>
      <c r="S376" s="55"/>
      <c r="T376" s="55"/>
      <c r="U376" s="55"/>
      <c r="V376" s="100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  <c r="HA376" s="55"/>
      <c r="HB376" s="55"/>
      <c r="HC376" s="55"/>
      <c r="HD376" s="55"/>
      <c r="HE376" s="55"/>
      <c r="HF376" s="55"/>
    </row>
    <row r="377" spans="1:214" s="56" customFormat="1" ht="20.100000000000001" customHeight="1">
      <c r="A377" s="54"/>
      <c r="B377" s="69"/>
      <c r="C377" s="177"/>
      <c r="D377" s="109" t="s">
        <v>376</v>
      </c>
      <c r="E377" s="103">
        <v>156.4</v>
      </c>
      <c r="F377" s="212" t="s">
        <v>467</v>
      </c>
      <c r="G377" s="184"/>
      <c r="H377" s="179"/>
      <c r="I377" s="184"/>
      <c r="J377" s="184"/>
      <c r="K377" s="179"/>
      <c r="L377" s="179"/>
      <c r="M377" s="185"/>
      <c r="N377" s="191"/>
      <c r="O377" s="192"/>
      <c r="P377" s="55"/>
      <c r="Q377" s="55"/>
      <c r="R377" s="55"/>
      <c r="S377" s="55"/>
      <c r="T377" s="55"/>
      <c r="U377" s="55"/>
      <c r="V377" s="100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  <c r="FH377" s="55"/>
      <c r="FI377" s="55"/>
      <c r="FJ377" s="55"/>
      <c r="FK377" s="55"/>
      <c r="FL377" s="55"/>
      <c r="FM377" s="55"/>
      <c r="FN377" s="55"/>
      <c r="FO377" s="55"/>
      <c r="FP377" s="55"/>
      <c r="FQ377" s="55"/>
      <c r="FR377" s="55"/>
      <c r="FS377" s="55"/>
      <c r="FT377" s="55"/>
      <c r="FU377" s="55"/>
      <c r="FV377" s="55"/>
      <c r="FW377" s="55"/>
      <c r="FX377" s="55"/>
      <c r="FY377" s="55"/>
      <c r="FZ377" s="55"/>
      <c r="GA377" s="55"/>
      <c r="GB377" s="55"/>
      <c r="GC377" s="55"/>
      <c r="GD377" s="55"/>
      <c r="GE377" s="55"/>
      <c r="GF377" s="55"/>
      <c r="GG377" s="55"/>
      <c r="GH377" s="55"/>
      <c r="GI377" s="55"/>
      <c r="GJ377" s="55"/>
      <c r="GK377" s="55"/>
      <c r="GL377" s="55"/>
      <c r="GM377" s="55"/>
      <c r="GN377" s="55"/>
      <c r="GO377" s="55"/>
      <c r="GP377" s="55"/>
      <c r="GQ377" s="55"/>
      <c r="GR377" s="55"/>
      <c r="GS377" s="55"/>
      <c r="GT377" s="55"/>
      <c r="GU377" s="55"/>
      <c r="GV377" s="55"/>
      <c r="GW377" s="55"/>
      <c r="GX377" s="55"/>
      <c r="GY377" s="55"/>
      <c r="GZ377" s="55"/>
      <c r="HA377" s="55"/>
      <c r="HB377" s="55"/>
      <c r="HC377" s="55"/>
      <c r="HD377" s="55"/>
      <c r="HE377" s="55"/>
      <c r="HF377" s="55"/>
    </row>
    <row r="378" spans="1:214" s="56" customFormat="1" ht="20.100000000000001" customHeight="1">
      <c r="A378" s="54"/>
      <c r="B378" s="69"/>
      <c r="C378" s="177"/>
      <c r="D378" s="109" t="s">
        <v>303</v>
      </c>
      <c r="E378" s="103">
        <v>469.2</v>
      </c>
      <c r="F378" s="212" t="s">
        <v>467</v>
      </c>
      <c r="G378" s="184"/>
      <c r="H378" s="179"/>
      <c r="I378" s="184"/>
      <c r="J378" s="184"/>
      <c r="K378" s="179"/>
      <c r="L378" s="179"/>
      <c r="M378" s="185"/>
      <c r="N378" s="191"/>
      <c r="O378" s="192"/>
      <c r="P378" s="55"/>
      <c r="Q378" s="55"/>
      <c r="R378" s="55"/>
      <c r="S378" s="55"/>
      <c r="T378" s="55"/>
      <c r="U378" s="55"/>
      <c r="V378" s="100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  <c r="EA378" s="55"/>
      <c r="EB378" s="55"/>
      <c r="EC378" s="55"/>
      <c r="ED378" s="55"/>
      <c r="EE378" s="55"/>
      <c r="EF378" s="55"/>
      <c r="EG378" s="55"/>
      <c r="EH378" s="55"/>
      <c r="EI378" s="55"/>
      <c r="EJ378" s="55"/>
      <c r="EK378" s="55"/>
      <c r="EL378" s="55"/>
      <c r="EM378" s="55"/>
      <c r="EN378" s="55"/>
      <c r="EO378" s="55"/>
      <c r="EP378" s="55"/>
      <c r="EQ378" s="55"/>
      <c r="ER378" s="55"/>
      <c r="ES378" s="55"/>
      <c r="ET378" s="55"/>
      <c r="EU378" s="55"/>
      <c r="EV378" s="55"/>
      <c r="EW378" s="55"/>
      <c r="EX378" s="55"/>
      <c r="EY378" s="55"/>
      <c r="EZ378" s="55"/>
      <c r="FA378" s="55"/>
      <c r="FB378" s="55"/>
      <c r="FC378" s="55"/>
      <c r="FD378" s="55"/>
      <c r="FE378" s="55"/>
      <c r="FF378" s="55"/>
      <c r="FG378" s="55"/>
      <c r="FH378" s="55"/>
      <c r="FI378" s="55"/>
      <c r="FJ378" s="55"/>
      <c r="FK378" s="55"/>
      <c r="FL378" s="55"/>
      <c r="FM378" s="55"/>
      <c r="FN378" s="55"/>
      <c r="FO378" s="55"/>
      <c r="FP378" s="55"/>
      <c r="FQ378" s="55"/>
      <c r="FR378" s="55"/>
      <c r="FS378" s="55"/>
      <c r="FT378" s="55"/>
      <c r="FU378" s="55"/>
      <c r="FV378" s="55"/>
      <c r="FW378" s="55"/>
      <c r="FX378" s="55"/>
      <c r="FY378" s="55"/>
      <c r="FZ378" s="55"/>
      <c r="GA378" s="55"/>
      <c r="GB378" s="55"/>
      <c r="GC378" s="55"/>
      <c r="GD378" s="55"/>
      <c r="GE378" s="55"/>
      <c r="GF378" s="55"/>
      <c r="GG378" s="55"/>
      <c r="GH378" s="55"/>
      <c r="GI378" s="55"/>
      <c r="GJ378" s="55"/>
      <c r="GK378" s="55"/>
      <c r="GL378" s="55"/>
      <c r="GM378" s="55"/>
      <c r="GN378" s="55"/>
      <c r="GO378" s="55"/>
      <c r="GP378" s="55"/>
      <c r="GQ378" s="55"/>
      <c r="GR378" s="55"/>
      <c r="GS378" s="55"/>
      <c r="GT378" s="55"/>
      <c r="GU378" s="55"/>
      <c r="GV378" s="55"/>
      <c r="GW378" s="55"/>
      <c r="GX378" s="55"/>
      <c r="GY378" s="55"/>
      <c r="GZ378" s="55"/>
      <c r="HA378" s="55"/>
      <c r="HB378" s="55"/>
      <c r="HC378" s="55"/>
      <c r="HD378" s="55"/>
      <c r="HE378" s="55"/>
      <c r="HF378" s="55"/>
    </row>
    <row r="379" spans="1:214" s="56" customFormat="1" ht="20.100000000000001" customHeight="1">
      <c r="A379" s="54"/>
      <c r="B379" s="69"/>
      <c r="C379" s="177"/>
      <c r="D379" s="109" t="s">
        <v>304</v>
      </c>
      <c r="E379" s="103">
        <v>469.2</v>
      </c>
      <c r="F379" s="212" t="s">
        <v>467</v>
      </c>
      <c r="G379" s="184"/>
      <c r="H379" s="179"/>
      <c r="I379" s="184"/>
      <c r="J379" s="184"/>
      <c r="K379" s="179"/>
      <c r="L379" s="179"/>
      <c r="M379" s="185"/>
      <c r="N379" s="191"/>
      <c r="O379" s="192"/>
      <c r="P379" s="55"/>
      <c r="Q379" s="55"/>
      <c r="R379" s="55"/>
      <c r="S379" s="55"/>
      <c r="T379" s="55"/>
      <c r="U379" s="55"/>
      <c r="V379" s="100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  <c r="EG379" s="55"/>
      <c r="EH379" s="55"/>
      <c r="EI379" s="55"/>
      <c r="EJ379" s="55"/>
      <c r="EK379" s="55"/>
      <c r="EL379" s="55"/>
      <c r="EM379" s="55"/>
      <c r="EN379" s="55"/>
      <c r="EO379" s="55"/>
      <c r="EP379" s="55"/>
      <c r="EQ379" s="55"/>
      <c r="ER379" s="55"/>
      <c r="ES379" s="55"/>
      <c r="ET379" s="55"/>
      <c r="EU379" s="55"/>
      <c r="EV379" s="55"/>
      <c r="EW379" s="55"/>
      <c r="EX379" s="55"/>
      <c r="EY379" s="55"/>
      <c r="EZ379" s="55"/>
      <c r="FA379" s="55"/>
      <c r="FB379" s="55"/>
      <c r="FC379" s="55"/>
      <c r="FD379" s="55"/>
      <c r="FE379" s="55"/>
      <c r="FF379" s="55"/>
      <c r="FG379" s="55"/>
      <c r="FH379" s="55"/>
      <c r="FI379" s="55"/>
      <c r="FJ379" s="55"/>
      <c r="FK379" s="55"/>
      <c r="FL379" s="55"/>
      <c r="FM379" s="55"/>
      <c r="FN379" s="55"/>
      <c r="FO379" s="55"/>
      <c r="FP379" s="55"/>
      <c r="FQ379" s="55"/>
      <c r="FR379" s="55"/>
      <c r="FS379" s="55"/>
      <c r="FT379" s="55"/>
      <c r="FU379" s="55"/>
      <c r="FV379" s="55"/>
      <c r="FW379" s="55"/>
      <c r="FX379" s="55"/>
      <c r="FY379" s="55"/>
      <c r="FZ379" s="55"/>
      <c r="GA379" s="55"/>
      <c r="GB379" s="55"/>
      <c r="GC379" s="55"/>
      <c r="GD379" s="55"/>
      <c r="GE379" s="55"/>
      <c r="GF379" s="55"/>
      <c r="GG379" s="55"/>
      <c r="GH379" s="55"/>
      <c r="GI379" s="55"/>
      <c r="GJ379" s="55"/>
      <c r="GK379" s="55"/>
      <c r="GL379" s="55"/>
      <c r="GM379" s="55"/>
      <c r="GN379" s="55"/>
      <c r="GO379" s="55"/>
      <c r="GP379" s="55"/>
      <c r="GQ379" s="55"/>
      <c r="GR379" s="55"/>
      <c r="GS379" s="55"/>
      <c r="GT379" s="55"/>
      <c r="GU379" s="55"/>
      <c r="GV379" s="55"/>
      <c r="GW379" s="55"/>
      <c r="GX379" s="55"/>
      <c r="GY379" s="55"/>
      <c r="GZ379" s="55"/>
      <c r="HA379" s="55"/>
      <c r="HB379" s="55"/>
      <c r="HC379" s="55"/>
      <c r="HD379" s="55"/>
      <c r="HE379" s="55"/>
      <c r="HF379" s="55"/>
    </row>
    <row r="380" spans="1:214" s="56" customFormat="1" ht="20.100000000000001" customHeight="1">
      <c r="A380" s="54"/>
      <c r="B380" s="69"/>
      <c r="C380" s="177"/>
      <c r="D380" s="109" t="s">
        <v>305</v>
      </c>
      <c r="E380" s="103">
        <v>469.2</v>
      </c>
      <c r="F380" s="212" t="s">
        <v>467</v>
      </c>
      <c r="G380" s="184"/>
      <c r="H380" s="179"/>
      <c r="I380" s="184"/>
      <c r="J380" s="184"/>
      <c r="K380" s="179"/>
      <c r="L380" s="179"/>
      <c r="M380" s="185"/>
      <c r="N380" s="191"/>
      <c r="O380" s="192"/>
      <c r="P380" s="55"/>
      <c r="Q380" s="55"/>
      <c r="R380" s="55"/>
      <c r="S380" s="55"/>
      <c r="T380" s="55"/>
      <c r="U380" s="55"/>
      <c r="V380" s="100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</row>
    <row r="381" spans="1:214" s="56" customFormat="1" ht="20.100000000000001" customHeight="1">
      <c r="A381" s="54"/>
      <c r="B381" s="69"/>
      <c r="C381" s="177"/>
      <c r="D381" s="109" t="s">
        <v>306</v>
      </c>
      <c r="E381" s="103">
        <v>469.2</v>
      </c>
      <c r="F381" s="212" t="s">
        <v>467</v>
      </c>
      <c r="G381" s="184"/>
      <c r="H381" s="179"/>
      <c r="I381" s="184"/>
      <c r="J381" s="184"/>
      <c r="K381" s="179"/>
      <c r="L381" s="179"/>
      <c r="M381" s="185"/>
      <c r="N381" s="191"/>
      <c r="O381" s="192"/>
      <c r="P381" s="55"/>
      <c r="Q381" s="55"/>
      <c r="R381" s="55"/>
      <c r="S381" s="55"/>
      <c r="T381" s="55"/>
      <c r="U381" s="55"/>
      <c r="V381" s="100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  <c r="EG381" s="55"/>
      <c r="EH381" s="55"/>
      <c r="EI381" s="55"/>
      <c r="EJ381" s="55"/>
      <c r="EK381" s="55"/>
      <c r="EL381" s="55"/>
      <c r="EM381" s="55"/>
      <c r="EN381" s="55"/>
      <c r="EO381" s="55"/>
      <c r="EP381" s="55"/>
      <c r="EQ381" s="55"/>
      <c r="ER381" s="55"/>
      <c r="ES381" s="55"/>
      <c r="ET381" s="55"/>
      <c r="EU381" s="55"/>
      <c r="EV381" s="55"/>
      <c r="EW381" s="55"/>
      <c r="EX381" s="55"/>
      <c r="EY381" s="55"/>
      <c r="EZ381" s="55"/>
      <c r="FA381" s="55"/>
      <c r="FB381" s="55"/>
      <c r="FC381" s="55"/>
      <c r="FD381" s="55"/>
      <c r="FE381" s="55"/>
      <c r="FF381" s="55"/>
      <c r="FG381" s="55"/>
      <c r="FH381" s="55"/>
      <c r="FI381" s="55"/>
      <c r="FJ381" s="55"/>
      <c r="FK381" s="55"/>
      <c r="FL381" s="55"/>
      <c r="FM381" s="55"/>
      <c r="FN381" s="55"/>
      <c r="FO381" s="55"/>
      <c r="FP381" s="55"/>
      <c r="FQ381" s="55"/>
      <c r="FR381" s="55"/>
      <c r="FS381" s="55"/>
      <c r="FT381" s="55"/>
      <c r="FU381" s="55"/>
      <c r="FV381" s="55"/>
      <c r="FW381" s="55"/>
      <c r="FX381" s="55"/>
      <c r="FY381" s="55"/>
      <c r="FZ381" s="55"/>
      <c r="GA381" s="55"/>
      <c r="GB381" s="55"/>
      <c r="GC381" s="55"/>
      <c r="GD381" s="55"/>
      <c r="GE381" s="55"/>
      <c r="GF381" s="55"/>
      <c r="GG381" s="55"/>
      <c r="GH381" s="55"/>
      <c r="GI381" s="55"/>
      <c r="GJ381" s="55"/>
      <c r="GK381" s="55"/>
      <c r="GL381" s="55"/>
      <c r="GM381" s="55"/>
      <c r="GN381" s="55"/>
      <c r="GO381" s="55"/>
      <c r="GP381" s="55"/>
      <c r="GQ381" s="55"/>
      <c r="GR381" s="55"/>
      <c r="GS381" s="55"/>
      <c r="GT381" s="55"/>
      <c r="GU381" s="55"/>
      <c r="GV381" s="55"/>
      <c r="GW381" s="55"/>
      <c r="GX381" s="55"/>
      <c r="GY381" s="55"/>
      <c r="GZ381" s="55"/>
      <c r="HA381" s="55"/>
      <c r="HB381" s="55"/>
      <c r="HC381" s="55"/>
      <c r="HD381" s="55"/>
      <c r="HE381" s="55"/>
      <c r="HF381" s="55"/>
    </row>
    <row r="382" spans="1:214" s="56" customFormat="1" ht="20.100000000000001" customHeight="1">
      <c r="A382" s="54"/>
      <c r="B382" s="69"/>
      <c r="C382" s="177"/>
      <c r="D382" s="109" t="s">
        <v>307</v>
      </c>
      <c r="E382" s="103">
        <v>469.2</v>
      </c>
      <c r="F382" s="212" t="s">
        <v>467</v>
      </c>
      <c r="G382" s="184"/>
      <c r="H382" s="179"/>
      <c r="I382" s="184"/>
      <c r="J382" s="184"/>
      <c r="K382" s="179"/>
      <c r="L382" s="179"/>
      <c r="M382" s="185"/>
      <c r="N382" s="191"/>
      <c r="O382" s="192"/>
      <c r="P382" s="55"/>
      <c r="Q382" s="55"/>
      <c r="R382" s="55"/>
      <c r="S382" s="55"/>
      <c r="T382" s="55"/>
      <c r="U382" s="55"/>
      <c r="V382" s="100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  <c r="EA382" s="55"/>
      <c r="EB382" s="55"/>
      <c r="EC382" s="55"/>
      <c r="ED382" s="55"/>
      <c r="EE382" s="55"/>
      <c r="EF382" s="55"/>
      <c r="EG382" s="55"/>
      <c r="EH382" s="55"/>
      <c r="EI382" s="55"/>
      <c r="EJ382" s="55"/>
      <c r="EK382" s="55"/>
      <c r="EL382" s="55"/>
      <c r="EM382" s="55"/>
      <c r="EN382" s="55"/>
      <c r="EO382" s="55"/>
      <c r="EP382" s="55"/>
      <c r="EQ382" s="55"/>
      <c r="ER382" s="55"/>
      <c r="ES382" s="55"/>
      <c r="ET382" s="55"/>
      <c r="EU382" s="55"/>
      <c r="EV382" s="55"/>
      <c r="EW382" s="55"/>
      <c r="EX382" s="55"/>
      <c r="EY382" s="55"/>
      <c r="EZ382" s="55"/>
      <c r="FA382" s="55"/>
      <c r="FB382" s="55"/>
      <c r="FC382" s="55"/>
      <c r="FD382" s="55"/>
      <c r="FE382" s="55"/>
      <c r="FF382" s="55"/>
      <c r="FG382" s="55"/>
      <c r="FH382" s="55"/>
      <c r="FI382" s="55"/>
      <c r="FJ382" s="55"/>
      <c r="FK382" s="55"/>
      <c r="FL382" s="55"/>
      <c r="FM382" s="55"/>
      <c r="FN382" s="55"/>
      <c r="FO382" s="55"/>
      <c r="FP382" s="55"/>
      <c r="FQ382" s="55"/>
      <c r="FR382" s="55"/>
      <c r="FS382" s="55"/>
      <c r="FT382" s="55"/>
      <c r="FU382" s="55"/>
      <c r="FV382" s="55"/>
      <c r="FW382" s="55"/>
      <c r="FX382" s="55"/>
      <c r="FY382" s="55"/>
      <c r="FZ382" s="55"/>
      <c r="GA382" s="55"/>
      <c r="GB382" s="55"/>
      <c r="GC382" s="55"/>
      <c r="GD382" s="55"/>
      <c r="GE382" s="55"/>
      <c r="GF382" s="55"/>
      <c r="GG382" s="55"/>
      <c r="GH382" s="55"/>
      <c r="GI382" s="55"/>
      <c r="GJ382" s="55"/>
      <c r="GK382" s="55"/>
      <c r="GL382" s="55"/>
      <c r="GM382" s="55"/>
      <c r="GN382" s="55"/>
      <c r="GO382" s="55"/>
      <c r="GP382" s="55"/>
      <c r="GQ382" s="55"/>
      <c r="GR382" s="55"/>
      <c r="GS382" s="55"/>
      <c r="GT382" s="55"/>
      <c r="GU382" s="55"/>
      <c r="GV382" s="55"/>
      <c r="GW382" s="55"/>
      <c r="GX382" s="55"/>
      <c r="GY382" s="55"/>
      <c r="GZ382" s="55"/>
      <c r="HA382" s="55"/>
      <c r="HB382" s="55"/>
      <c r="HC382" s="55"/>
      <c r="HD382" s="55"/>
      <c r="HE382" s="55"/>
      <c r="HF382" s="55"/>
    </row>
    <row r="383" spans="1:214" s="56" customFormat="1" ht="20.100000000000001" customHeight="1">
      <c r="A383" s="54"/>
      <c r="B383" s="69"/>
      <c r="C383" s="177"/>
      <c r="D383" s="109" t="s">
        <v>341</v>
      </c>
      <c r="E383" s="103">
        <v>469.2</v>
      </c>
      <c r="F383" s="212" t="s">
        <v>467</v>
      </c>
      <c r="G383" s="184"/>
      <c r="H383" s="179"/>
      <c r="I383" s="184"/>
      <c r="J383" s="184"/>
      <c r="K383" s="179"/>
      <c r="L383" s="179"/>
      <c r="M383" s="185"/>
      <c r="N383" s="191"/>
      <c r="O383" s="192"/>
      <c r="P383" s="55"/>
      <c r="Q383" s="55"/>
      <c r="R383" s="55"/>
      <c r="S383" s="55"/>
      <c r="T383" s="55"/>
      <c r="U383" s="55"/>
      <c r="V383" s="100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  <c r="EG383" s="55"/>
      <c r="EH383" s="55"/>
      <c r="EI383" s="55"/>
      <c r="EJ383" s="55"/>
      <c r="EK383" s="55"/>
      <c r="EL383" s="55"/>
      <c r="EM383" s="55"/>
      <c r="EN383" s="55"/>
      <c r="EO383" s="55"/>
      <c r="EP383" s="55"/>
      <c r="EQ383" s="55"/>
      <c r="ER383" s="55"/>
      <c r="ES383" s="55"/>
      <c r="ET383" s="55"/>
      <c r="EU383" s="55"/>
      <c r="EV383" s="55"/>
      <c r="EW383" s="55"/>
      <c r="EX383" s="55"/>
      <c r="EY383" s="55"/>
      <c r="EZ383" s="55"/>
      <c r="FA383" s="55"/>
      <c r="FB383" s="55"/>
      <c r="FC383" s="55"/>
      <c r="FD383" s="55"/>
      <c r="FE383" s="55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  <c r="FQ383" s="55"/>
      <c r="FR383" s="55"/>
      <c r="FS383" s="55"/>
      <c r="FT383" s="55"/>
      <c r="FU383" s="55"/>
      <c r="FV383" s="55"/>
      <c r="FW383" s="55"/>
      <c r="FX383" s="55"/>
      <c r="FY383" s="55"/>
      <c r="FZ383" s="55"/>
      <c r="GA383" s="55"/>
      <c r="GB383" s="55"/>
      <c r="GC383" s="55"/>
      <c r="GD383" s="55"/>
      <c r="GE383" s="55"/>
      <c r="GF383" s="55"/>
      <c r="GG383" s="55"/>
      <c r="GH383" s="55"/>
      <c r="GI383" s="55"/>
      <c r="GJ383" s="55"/>
      <c r="GK383" s="55"/>
      <c r="GL383" s="55"/>
      <c r="GM383" s="55"/>
      <c r="GN383" s="55"/>
      <c r="GO383" s="55"/>
      <c r="GP383" s="55"/>
      <c r="GQ383" s="55"/>
      <c r="GR383" s="55"/>
      <c r="GS383" s="55"/>
      <c r="GT383" s="55"/>
      <c r="GU383" s="55"/>
      <c r="GV383" s="55"/>
      <c r="GW383" s="55"/>
      <c r="GX383" s="55"/>
      <c r="GY383" s="55"/>
      <c r="GZ383" s="55"/>
      <c r="HA383" s="55"/>
      <c r="HB383" s="55"/>
      <c r="HC383" s="55"/>
      <c r="HD383" s="55"/>
      <c r="HE383" s="55"/>
      <c r="HF383" s="55"/>
    </row>
    <row r="384" spans="1:214" s="56" customFormat="1" ht="20.100000000000001" customHeight="1">
      <c r="A384" s="54"/>
      <c r="B384" s="69"/>
      <c r="C384" s="177"/>
      <c r="D384" s="109" t="s">
        <v>364</v>
      </c>
      <c r="E384" s="103">
        <v>430.1</v>
      </c>
      <c r="F384" s="212" t="s">
        <v>467</v>
      </c>
      <c r="G384" s="184"/>
      <c r="H384" s="179"/>
      <c r="I384" s="184"/>
      <c r="J384" s="184"/>
      <c r="K384" s="179"/>
      <c r="L384" s="179"/>
      <c r="M384" s="185"/>
      <c r="N384" s="191"/>
      <c r="O384" s="192"/>
      <c r="P384" s="55"/>
      <c r="Q384" s="55"/>
      <c r="R384" s="55"/>
      <c r="S384" s="55"/>
      <c r="T384" s="55"/>
      <c r="U384" s="55"/>
      <c r="V384" s="100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  <c r="EG384" s="55"/>
      <c r="EH384" s="55"/>
      <c r="EI384" s="55"/>
      <c r="EJ384" s="55"/>
      <c r="EK384" s="55"/>
      <c r="EL384" s="55"/>
      <c r="EM384" s="55"/>
      <c r="EN384" s="55"/>
      <c r="EO384" s="55"/>
      <c r="EP384" s="55"/>
      <c r="EQ384" s="55"/>
      <c r="ER384" s="55"/>
      <c r="ES384" s="55"/>
      <c r="ET384" s="55"/>
      <c r="EU384" s="55"/>
      <c r="EV384" s="55"/>
      <c r="EW384" s="55"/>
      <c r="EX384" s="55"/>
      <c r="EY384" s="55"/>
      <c r="EZ384" s="55"/>
      <c r="FA384" s="55"/>
      <c r="FB384" s="55"/>
      <c r="FC384" s="55"/>
      <c r="FD384" s="55"/>
      <c r="FE384" s="55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55"/>
      <c r="GG384" s="55"/>
      <c r="GH384" s="55"/>
      <c r="GI384" s="55"/>
      <c r="GJ384" s="55"/>
      <c r="GK384" s="55"/>
      <c r="GL384" s="55"/>
      <c r="GM384" s="55"/>
      <c r="GN384" s="55"/>
      <c r="GO384" s="55"/>
      <c r="GP384" s="55"/>
      <c r="GQ384" s="55"/>
      <c r="GR384" s="55"/>
      <c r="GS384" s="55"/>
      <c r="GT384" s="55"/>
      <c r="GU384" s="55"/>
      <c r="GV384" s="55"/>
      <c r="GW384" s="55"/>
      <c r="GX384" s="55"/>
      <c r="GY384" s="55"/>
      <c r="GZ384" s="55"/>
      <c r="HA384" s="55"/>
      <c r="HB384" s="55"/>
      <c r="HC384" s="55"/>
      <c r="HD384" s="55"/>
      <c r="HE384" s="55"/>
      <c r="HF384" s="55"/>
    </row>
    <row r="385" spans="1:214" s="56" customFormat="1" ht="20.100000000000001" customHeight="1">
      <c r="A385" s="195" t="s">
        <v>0</v>
      </c>
      <c r="B385" s="44">
        <f>SUM(B372:B384)</f>
        <v>6599.4</v>
      </c>
      <c r="C385" s="209"/>
      <c r="D385" s="195"/>
      <c r="E385" s="44">
        <f>SUM(E372:E384)</f>
        <v>5513.0999999999995</v>
      </c>
      <c r="F385" s="213"/>
      <c r="G385" s="186">
        <f>1876.8+3636.3</f>
        <v>5513.1</v>
      </c>
      <c r="H385" s="186"/>
      <c r="I385" s="186"/>
      <c r="J385" s="186"/>
      <c r="K385" s="179"/>
      <c r="L385" s="185"/>
      <c r="M385" s="185"/>
      <c r="N385" s="185"/>
      <c r="O385" s="185"/>
      <c r="P385" s="55"/>
      <c r="Q385" s="55"/>
      <c r="R385" s="55"/>
      <c r="S385" s="55"/>
      <c r="T385" s="55"/>
      <c r="U385" s="55"/>
      <c r="V385" s="100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  <c r="HA385" s="55"/>
      <c r="HB385" s="55"/>
      <c r="HC385" s="55"/>
      <c r="HD385" s="55"/>
      <c r="HE385" s="55"/>
      <c r="HF385" s="55"/>
    </row>
    <row r="386" spans="1:214" s="56" customFormat="1" ht="20.100000000000001" customHeight="1">
      <c r="A386" s="53" t="s">
        <v>60</v>
      </c>
      <c r="B386" s="214">
        <v>6599.4</v>
      </c>
      <c r="C386" s="177">
        <v>40554</v>
      </c>
      <c r="D386" s="109" t="s">
        <v>298</v>
      </c>
      <c r="E386" s="106">
        <v>442.05</v>
      </c>
      <c r="F386" s="212" t="s">
        <v>466</v>
      </c>
      <c r="G386" s="184"/>
      <c r="H386" s="179"/>
      <c r="I386" s="184"/>
      <c r="J386" s="184"/>
      <c r="K386" s="179"/>
      <c r="L386" s="179"/>
      <c r="M386" s="185"/>
      <c r="N386" s="191"/>
      <c r="O386" s="192"/>
      <c r="P386" s="55"/>
      <c r="Q386" s="55"/>
      <c r="R386" s="55"/>
      <c r="S386" s="55"/>
      <c r="T386" s="55"/>
      <c r="U386" s="55"/>
      <c r="V386" s="100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55"/>
      <c r="GG386" s="55"/>
      <c r="GH386" s="55"/>
      <c r="GI386" s="55"/>
      <c r="GJ386" s="55"/>
      <c r="GK386" s="55"/>
      <c r="GL386" s="55"/>
      <c r="GM386" s="55"/>
      <c r="GN386" s="55"/>
      <c r="GO386" s="55"/>
      <c r="GP386" s="55"/>
      <c r="GQ386" s="55"/>
      <c r="GR386" s="55"/>
      <c r="GS386" s="55"/>
      <c r="GT386" s="55"/>
      <c r="GU386" s="55"/>
      <c r="GV386" s="55"/>
      <c r="GW386" s="55"/>
      <c r="GX386" s="55"/>
      <c r="GY386" s="55"/>
      <c r="GZ386" s="55"/>
      <c r="HA386" s="55"/>
      <c r="HB386" s="55"/>
      <c r="HC386" s="55"/>
      <c r="HD386" s="55"/>
      <c r="HE386" s="55"/>
      <c r="HF386" s="55"/>
    </row>
    <row r="387" spans="1:214" s="56" customFormat="1" ht="20.100000000000001" customHeight="1">
      <c r="A387" s="54"/>
      <c r="B387" s="69"/>
      <c r="C387" s="177"/>
      <c r="D387" s="109" t="s">
        <v>299</v>
      </c>
      <c r="E387" s="103">
        <v>418.63</v>
      </c>
      <c r="F387" s="212" t="s">
        <v>466</v>
      </c>
      <c r="G387" s="184"/>
      <c r="H387" s="179"/>
      <c r="I387" s="184"/>
      <c r="J387" s="184"/>
      <c r="K387" s="179"/>
      <c r="L387" s="179"/>
      <c r="M387" s="185"/>
      <c r="N387" s="191"/>
      <c r="O387" s="192"/>
      <c r="P387" s="55"/>
      <c r="Q387" s="55"/>
      <c r="R387" s="55"/>
      <c r="S387" s="55"/>
      <c r="T387" s="55"/>
      <c r="U387" s="55"/>
      <c r="V387" s="100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</row>
    <row r="388" spans="1:214" s="56" customFormat="1" ht="20.100000000000001" customHeight="1">
      <c r="A388" s="54"/>
      <c r="B388" s="69"/>
      <c r="C388" s="177"/>
      <c r="D388" s="109" t="s">
        <v>368</v>
      </c>
      <c r="E388" s="106">
        <v>496.84</v>
      </c>
      <c r="F388" s="212" t="s">
        <v>466</v>
      </c>
      <c r="G388" s="184"/>
      <c r="H388" s="179"/>
      <c r="I388" s="184"/>
      <c r="J388" s="184"/>
      <c r="K388" s="179"/>
      <c r="L388" s="179"/>
      <c r="M388" s="185"/>
      <c r="N388" s="191"/>
      <c r="O388" s="192"/>
      <c r="P388" s="55"/>
      <c r="Q388" s="55"/>
      <c r="R388" s="55"/>
      <c r="S388" s="55"/>
      <c r="T388" s="55"/>
      <c r="U388" s="55"/>
      <c r="V388" s="100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  <c r="EG388" s="55"/>
      <c r="EH388" s="55"/>
      <c r="EI388" s="55"/>
      <c r="EJ388" s="55"/>
      <c r="EK388" s="55"/>
      <c r="EL388" s="55"/>
      <c r="EM388" s="55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  <c r="FQ388" s="55"/>
      <c r="FR388" s="55"/>
      <c r="FS388" s="55"/>
      <c r="FT388" s="55"/>
      <c r="FU388" s="55"/>
      <c r="FV388" s="55"/>
      <c r="FW388" s="55"/>
      <c r="FX388" s="55"/>
      <c r="FY388" s="55"/>
      <c r="FZ388" s="55"/>
      <c r="GA388" s="55"/>
      <c r="GB388" s="55"/>
      <c r="GC388" s="55"/>
      <c r="GD388" s="55"/>
      <c r="GE388" s="55"/>
      <c r="GF388" s="55"/>
      <c r="GG388" s="55"/>
      <c r="GH388" s="55"/>
      <c r="GI388" s="55"/>
      <c r="GJ388" s="55"/>
      <c r="GK388" s="55"/>
      <c r="GL388" s="55"/>
      <c r="GM388" s="55"/>
      <c r="GN388" s="55"/>
      <c r="GO388" s="55"/>
      <c r="GP388" s="55"/>
      <c r="GQ388" s="55"/>
      <c r="GR388" s="55"/>
      <c r="GS388" s="55"/>
      <c r="GT388" s="55"/>
      <c r="GU388" s="55"/>
      <c r="GV388" s="55"/>
      <c r="GW388" s="55"/>
      <c r="GX388" s="55"/>
      <c r="GY388" s="55"/>
      <c r="GZ388" s="55"/>
      <c r="HA388" s="55"/>
      <c r="HB388" s="55"/>
      <c r="HC388" s="55"/>
      <c r="HD388" s="55"/>
      <c r="HE388" s="55"/>
      <c r="HF388" s="55"/>
    </row>
    <row r="389" spans="1:214" s="56" customFormat="1" ht="20.100000000000001" customHeight="1">
      <c r="A389" s="54"/>
      <c r="B389" s="69"/>
      <c r="C389" s="177"/>
      <c r="D389" s="109" t="s">
        <v>301</v>
      </c>
      <c r="E389" s="103">
        <v>524.48</v>
      </c>
      <c r="F389" s="212" t="s">
        <v>466</v>
      </c>
      <c r="G389" s="184"/>
      <c r="H389" s="179"/>
      <c r="I389" s="184"/>
      <c r="J389" s="184"/>
      <c r="K389" s="179"/>
      <c r="L389" s="179"/>
      <c r="M389" s="185"/>
      <c r="N389" s="191"/>
      <c r="O389" s="192"/>
      <c r="P389" s="55"/>
      <c r="Q389" s="55"/>
      <c r="R389" s="55"/>
      <c r="S389" s="55"/>
      <c r="T389" s="55"/>
      <c r="U389" s="55"/>
      <c r="V389" s="100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  <c r="DW389" s="55"/>
      <c r="DX389" s="55"/>
      <c r="DY389" s="55"/>
      <c r="DZ389" s="55"/>
      <c r="EA389" s="55"/>
      <c r="EB389" s="55"/>
      <c r="EC389" s="55"/>
      <c r="ED389" s="55"/>
      <c r="EE389" s="55"/>
      <c r="EF389" s="55"/>
      <c r="EG389" s="55"/>
      <c r="EH389" s="55"/>
      <c r="EI389" s="55"/>
      <c r="EJ389" s="55"/>
      <c r="EK389" s="55"/>
      <c r="EL389" s="55"/>
      <c r="EM389" s="55"/>
      <c r="EN389" s="55"/>
      <c r="EO389" s="55"/>
      <c r="EP389" s="55"/>
      <c r="EQ389" s="55"/>
      <c r="ER389" s="55"/>
      <c r="ES389" s="55"/>
      <c r="ET389" s="55"/>
      <c r="EU389" s="55"/>
      <c r="EV389" s="55"/>
      <c r="EW389" s="55"/>
      <c r="EX389" s="55"/>
      <c r="EY389" s="55"/>
      <c r="EZ389" s="55"/>
      <c r="FA389" s="55"/>
      <c r="FB389" s="55"/>
      <c r="FC389" s="55"/>
      <c r="FD389" s="55"/>
      <c r="FE389" s="55"/>
      <c r="FF389" s="55"/>
      <c r="FG389" s="55"/>
      <c r="FH389" s="55"/>
      <c r="FI389" s="55"/>
      <c r="FJ389" s="55"/>
      <c r="FK389" s="55"/>
      <c r="FL389" s="55"/>
      <c r="FM389" s="55"/>
      <c r="FN389" s="55"/>
      <c r="FO389" s="55"/>
      <c r="FP389" s="55"/>
      <c r="FQ389" s="55"/>
      <c r="FR389" s="55"/>
      <c r="FS389" s="55"/>
      <c r="FT389" s="55"/>
      <c r="FU389" s="55"/>
      <c r="FV389" s="55"/>
      <c r="FW389" s="55"/>
      <c r="FX389" s="55"/>
      <c r="FY389" s="55"/>
      <c r="FZ389" s="55"/>
      <c r="GA389" s="55"/>
      <c r="GB389" s="55"/>
      <c r="GC389" s="55"/>
      <c r="GD389" s="55"/>
      <c r="GE389" s="55"/>
      <c r="GF389" s="55"/>
      <c r="GG389" s="55"/>
      <c r="GH389" s="55"/>
      <c r="GI389" s="55"/>
      <c r="GJ389" s="55"/>
      <c r="GK389" s="55"/>
      <c r="GL389" s="55"/>
      <c r="GM389" s="55"/>
      <c r="GN389" s="55"/>
      <c r="GO389" s="55"/>
      <c r="GP389" s="55"/>
      <c r="GQ389" s="55"/>
      <c r="GR389" s="55"/>
      <c r="GS389" s="55"/>
      <c r="GT389" s="55"/>
      <c r="GU389" s="55"/>
      <c r="GV389" s="55"/>
      <c r="GW389" s="55"/>
      <c r="GX389" s="55"/>
      <c r="GY389" s="55"/>
      <c r="GZ389" s="55"/>
      <c r="HA389" s="55"/>
      <c r="HB389" s="55"/>
      <c r="HC389" s="55"/>
      <c r="HD389" s="55"/>
      <c r="HE389" s="55"/>
      <c r="HF389" s="55"/>
    </row>
    <row r="390" spans="1:214" s="56" customFormat="1" ht="20.100000000000001" customHeight="1">
      <c r="A390" s="54"/>
      <c r="B390" s="69"/>
      <c r="C390" s="177"/>
      <c r="D390" s="109" t="s">
        <v>340</v>
      </c>
      <c r="E390" s="103">
        <v>387.29</v>
      </c>
      <c r="F390" s="212" t="s">
        <v>466</v>
      </c>
      <c r="G390" s="184"/>
      <c r="H390" s="179"/>
      <c r="I390" s="184"/>
      <c r="J390" s="184"/>
      <c r="K390" s="179"/>
      <c r="L390" s="179"/>
      <c r="M390" s="185"/>
      <c r="N390" s="191"/>
      <c r="O390" s="192"/>
      <c r="P390" s="55"/>
      <c r="Q390" s="55"/>
      <c r="R390" s="55"/>
      <c r="S390" s="55"/>
      <c r="T390" s="55"/>
      <c r="U390" s="55"/>
      <c r="V390" s="100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  <c r="EA390" s="55"/>
      <c r="EB390" s="55"/>
      <c r="EC390" s="55"/>
      <c r="ED390" s="55"/>
      <c r="EE390" s="55"/>
      <c r="EF390" s="55"/>
      <c r="EG390" s="55"/>
      <c r="EH390" s="55"/>
      <c r="EI390" s="55"/>
      <c r="EJ390" s="55"/>
      <c r="EK390" s="55"/>
      <c r="EL390" s="55"/>
      <c r="EM390" s="55"/>
      <c r="EN390" s="55"/>
      <c r="EO390" s="55"/>
      <c r="EP390" s="55"/>
      <c r="EQ390" s="55"/>
      <c r="ER390" s="55"/>
      <c r="ES390" s="55"/>
      <c r="ET390" s="55"/>
      <c r="EU390" s="55"/>
      <c r="EV390" s="55"/>
      <c r="EW390" s="55"/>
      <c r="EX390" s="55"/>
      <c r="EY390" s="55"/>
      <c r="EZ390" s="55"/>
      <c r="FA390" s="55"/>
      <c r="FB390" s="55"/>
      <c r="FC390" s="55"/>
      <c r="FD390" s="55"/>
      <c r="FE390" s="55"/>
      <c r="FF390" s="55"/>
      <c r="FG390" s="55"/>
      <c r="FH390" s="55"/>
      <c r="FI390" s="55"/>
      <c r="FJ390" s="55"/>
      <c r="FK390" s="55"/>
      <c r="FL390" s="55"/>
      <c r="FM390" s="55"/>
      <c r="FN390" s="55"/>
      <c r="FO390" s="55"/>
      <c r="FP390" s="55"/>
      <c r="FQ390" s="55"/>
      <c r="FR390" s="55"/>
      <c r="FS390" s="55"/>
      <c r="FT390" s="55"/>
      <c r="FU390" s="55"/>
      <c r="FV390" s="55"/>
      <c r="FW390" s="55"/>
      <c r="FX390" s="55"/>
      <c r="FY390" s="55"/>
      <c r="FZ390" s="55"/>
      <c r="GA390" s="55"/>
      <c r="GB390" s="55"/>
      <c r="GC390" s="55"/>
      <c r="GD390" s="55"/>
      <c r="GE390" s="55"/>
      <c r="GF390" s="55"/>
      <c r="GG390" s="55"/>
      <c r="GH390" s="55"/>
      <c r="GI390" s="55"/>
      <c r="GJ390" s="55"/>
      <c r="GK390" s="55"/>
      <c r="GL390" s="55"/>
      <c r="GM390" s="55"/>
      <c r="GN390" s="55"/>
      <c r="GO390" s="55"/>
      <c r="GP390" s="55"/>
      <c r="GQ390" s="55"/>
      <c r="GR390" s="55"/>
      <c r="GS390" s="55"/>
      <c r="GT390" s="55"/>
      <c r="GU390" s="55"/>
      <c r="GV390" s="55"/>
      <c r="GW390" s="55"/>
      <c r="GX390" s="55"/>
      <c r="GY390" s="55"/>
      <c r="GZ390" s="55"/>
      <c r="HA390" s="55"/>
      <c r="HB390" s="55"/>
      <c r="HC390" s="55"/>
      <c r="HD390" s="55"/>
      <c r="HE390" s="55"/>
      <c r="HF390" s="55"/>
    </row>
    <row r="391" spans="1:214" s="56" customFormat="1" ht="20.100000000000001" customHeight="1">
      <c r="A391" s="54"/>
      <c r="B391" s="69"/>
      <c r="C391" s="177"/>
      <c r="D391" s="109" t="s">
        <v>376</v>
      </c>
      <c r="E391" s="103">
        <v>469.2</v>
      </c>
      <c r="F391" s="212" t="s">
        <v>466</v>
      </c>
      <c r="G391" s="184"/>
      <c r="H391" s="179"/>
      <c r="I391" s="184"/>
      <c r="J391" s="184"/>
      <c r="K391" s="179"/>
      <c r="L391" s="179"/>
      <c r="M391" s="185"/>
      <c r="N391" s="191"/>
      <c r="O391" s="192"/>
      <c r="P391" s="55"/>
      <c r="Q391" s="55"/>
      <c r="R391" s="55"/>
      <c r="S391" s="55"/>
      <c r="T391" s="55"/>
      <c r="U391" s="55"/>
      <c r="V391" s="100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  <c r="DW391" s="55"/>
      <c r="DX391" s="55"/>
      <c r="DY391" s="55"/>
      <c r="DZ391" s="55"/>
      <c r="EA391" s="55"/>
      <c r="EB391" s="55"/>
      <c r="EC391" s="55"/>
      <c r="ED391" s="55"/>
      <c r="EE391" s="55"/>
      <c r="EF391" s="55"/>
      <c r="EG391" s="55"/>
      <c r="EH391" s="55"/>
      <c r="EI391" s="55"/>
      <c r="EJ391" s="55"/>
      <c r="EK391" s="55"/>
      <c r="EL391" s="55"/>
      <c r="EM391" s="55"/>
      <c r="EN391" s="55"/>
      <c r="EO391" s="55"/>
      <c r="EP391" s="55"/>
      <c r="EQ391" s="55"/>
      <c r="ER391" s="55"/>
      <c r="ES391" s="55"/>
      <c r="ET391" s="55"/>
      <c r="EU391" s="55"/>
      <c r="EV391" s="55"/>
      <c r="EW391" s="55"/>
      <c r="EX391" s="55"/>
      <c r="EY391" s="55"/>
      <c r="EZ391" s="55"/>
      <c r="FA391" s="55"/>
      <c r="FB391" s="55"/>
      <c r="FC391" s="55"/>
      <c r="FD391" s="55"/>
      <c r="FE391" s="55"/>
      <c r="FF391" s="55"/>
      <c r="FG391" s="55"/>
      <c r="FH391" s="55"/>
      <c r="FI391" s="55"/>
      <c r="FJ391" s="55"/>
      <c r="FK391" s="55"/>
      <c r="FL391" s="55"/>
      <c r="FM391" s="55"/>
      <c r="FN391" s="55"/>
      <c r="FO391" s="55"/>
      <c r="FP391" s="55"/>
      <c r="FQ391" s="55"/>
      <c r="FR391" s="55"/>
      <c r="FS391" s="55"/>
      <c r="FT391" s="55"/>
      <c r="FU391" s="55"/>
      <c r="FV391" s="55"/>
      <c r="FW391" s="55"/>
      <c r="FX391" s="55"/>
      <c r="FY391" s="55"/>
      <c r="FZ391" s="55"/>
      <c r="GA391" s="55"/>
      <c r="GB391" s="55"/>
      <c r="GC391" s="55"/>
      <c r="GD391" s="55"/>
      <c r="GE391" s="55"/>
      <c r="GF391" s="55"/>
      <c r="GG391" s="55"/>
      <c r="GH391" s="55"/>
      <c r="GI391" s="55"/>
      <c r="GJ391" s="55"/>
      <c r="GK391" s="55"/>
      <c r="GL391" s="55"/>
      <c r="GM391" s="55"/>
      <c r="GN391" s="55"/>
      <c r="GO391" s="55"/>
      <c r="GP391" s="55"/>
      <c r="GQ391" s="55"/>
      <c r="GR391" s="55"/>
      <c r="GS391" s="55"/>
      <c r="GT391" s="55"/>
      <c r="GU391" s="55"/>
      <c r="GV391" s="55"/>
      <c r="GW391" s="55"/>
      <c r="GX391" s="55"/>
      <c r="GY391" s="55"/>
      <c r="GZ391" s="55"/>
      <c r="HA391" s="55"/>
      <c r="HB391" s="55"/>
      <c r="HC391" s="55"/>
      <c r="HD391" s="55"/>
      <c r="HE391" s="55"/>
      <c r="HF391" s="55"/>
    </row>
    <row r="392" spans="1:214" s="56" customFormat="1" ht="20.100000000000001" customHeight="1">
      <c r="A392" s="54"/>
      <c r="B392" s="69"/>
      <c r="C392" s="177"/>
      <c r="D392" s="109" t="s">
        <v>303</v>
      </c>
      <c r="E392" s="103">
        <v>414.06</v>
      </c>
      <c r="F392" s="212" t="s">
        <v>466</v>
      </c>
      <c r="G392" s="184"/>
      <c r="H392" s="179"/>
      <c r="I392" s="184"/>
      <c r="J392" s="184"/>
      <c r="K392" s="179"/>
      <c r="L392" s="179"/>
      <c r="M392" s="185"/>
      <c r="N392" s="191"/>
      <c r="O392" s="192"/>
      <c r="P392" s="55"/>
      <c r="Q392" s="55"/>
      <c r="R392" s="55"/>
      <c r="S392" s="55"/>
      <c r="T392" s="55"/>
      <c r="U392" s="55"/>
      <c r="V392" s="100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  <c r="HA392" s="55"/>
      <c r="HB392" s="55"/>
      <c r="HC392" s="55"/>
      <c r="HD392" s="55"/>
      <c r="HE392" s="55"/>
      <c r="HF392" s="55"/>
    </row>
    <row r="393" spans="1:214" s="56" customFormat="1" ht="20.100000000000001" customHeight="1">
      <c r="A393" s="54"/>
      <c r="B393" s="69"/>
      <c r="C393" s="177"/>
      <c r="D393" s="109" t="s">
        <v>304</v>
      </c>
      <c r="E393" s="103">
        <v>383.39</v>
      </c>
      <c r="F393" s="212" t="s">
        <v>466</v>
      </c>
      <c r="G393" s="184"/>
      <c r="H393" s="179"/>
      <c r="I393" s="184"/>
      <c r="J393" s="184"/>
      <c r="K393" s="179"/>
      <c r="L393" s="179"/>
      <c r="M393" s="185"/>
      <c r="N393" s="191"/>
      <c r="O393" s="192"/>
      <c r="P393" s="55"/>
      <c r="Q393" s="55"/>
      <c r="R393" s="55"/>
      <c r="S393" s="55"/>
      <c r="T393" s="55"/>
      <c r="U393" s="55"/>
      <c r="V393" s="100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  <c r="DW393" s="55"/>
      <c r="DX393" s="55"/>
      <c r="DY393" s="55"/>
      <c r="DZ393" s="55"/>
      <c r="EA393" s="55"/>
      <c r="EB393" s="55"/>
      <c r="EC393" s="55"/>
      <c r="ED393" s="55"/>
      <c r="EE393" s="55"/>
      <c r="EF393" s="55"/>
      <c r="EG393" s="55"/>
      <c r="EH393" s="55"/>
      <c r="EI393" s="55"/>
      <c r="EJ393" s="55"/>
      <c r="EK393" s="55"/>
      <c r="EL393" s="55"/>
      <c r="EM393" s="55"/>
      <c r="EN393" s="55"/>
      <c r="EO393" s="55"/>
      <c r="EP393" s="55"/>
      <c r="EQ393" s="55"/>
      <c r="ER393" s="55"/>
      <c r="ES393" s="55"/>
      <c r="ET393" s="55"/>
      <c r="EU393" s="55"/>
      <c r="EV393" s="55"/>
      <c r="EW393" s="55"/>
      <c r="EX393" s="55"/>
      <c r="EY393" s="55"/>
      <c r="EZ393" s="55"/>
      <c r="FA393" s="55"/>
      <c r="FB393" s="55"/>
      <c r="FC393" s="55"/>
      <c r="FD393" s="55"/>
      <c r="FE393" s="55"/>
      <c r="FF393" s="55"/>
      <c r="FG393" s="55"/>
      <c r="FH393" s="55"/>
      <c r="FI393" s="55"/>
      <c r="FJ393" s="55"/>
      <c r="FK393" s="55"/>
      <c r="FL393" s="55"/>
      <c r="FM393" s="55"/>
      <c r="FN393" s="55"/>
      <c r="FO393" s="55"/>
      <c r="FP393" s="55"/>
      <c r="FQ393" s="55"/>
      <c r="FR393" s="55"/>
      <c r="FS393" s="55"/>
      <c r="FT393" s="55"/>
      <c r="FU393" s="55"/>
      <c r="FV393" s="55"/>
      <c r="FW393" s="55"/>
      <c r="FX393" s="55"/>
      <c r="FY393" s="55"/>
      <c r="FZ393" s="55"/>
      <c r="GA393" s="55"/>
      <c r="GB393" s="55"/>
      <c r="GC393" s="55"/>
      <c r="GD393" s="55"/>
      <c r="GE393" s="55"/>
      <c r="GF393" s="55"/>
      <c r="GG393" s="55"/>
      <c r="GH393" s="55"/>
      <c r="GI393" s="55"/>
      <c r="GJ393" s="55"/>
      <c r="GK393" s="55"/>
      <c r="GL393" s="55"/>
      <c r="GM393" s="55"/>
      <c r="GN393" s="55"/>
      <c r="GO393" s="55"/>
      <c r="GP393" s="55"/>
      <c r="GQ393" s="55"/>
      <c r="GR393" s="55"/>
      <c r="GS393" s="55"/>
      <c r="GT393" s="55"/>
      <c r="GU393" s="55"/>
      <c r="GV393" s="55"/>
      <c r="GW393" s="55"/>
      <c r="GX393" s="55"/>
      <c r="GY393" s="55"/>
      <c r="GZ393" s="55"/>
      <c r="HA393" s="55"/>
      <c r="HB393" s="55"/>
      <c r="HC393" s="55"/>
      <c r="HD393" s="55"/>
      <c r="HE393" s="55"/>
      <c r="HF393" s="55"/>
    </row>
    <row r="394" spans="1:214" s="56" customFormat="1" ht="20.100000000000001" customHeight="1">
      <c r="A394" s="54"/>
      <c r="B394" s="69"/>
      <c r="C394" s="177"/>
      <c r="D394" s="109" t="s">
        <v>305</v>
      </c>
      <c r="E394" s="103">
        <v>496.15</v>
      </c>
      <c r="F394" s="212" t="s">
        <v>466</v>
      </c>
      <c r="G394" s="184"/>
      <c r="H394" s="179"/>
      <c r="I394" s="184"/>
      <c r="J394" s="184"/>
      <c r="K394" s="179"/>
      <c r="L394" s="179"/>
      <c r="M394" s="185"/>
      <c r="N394" s="191"/>
      <c r="O394" s="192"/>
      <c r="P394" s="55"/>
      <c r="Q394" s="55"/>
      <c r="R394" s="55"/>
      <c r="S394" s="55"/>
      <c r="T394" s="55"/>
      <c r="U394" s="55"/>
      <c r="V394" s="100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  <c r="DW394" s="55"/>
      <c r="DX394" s="55"/>
      <c r="DY394" s="55"/>
      <c r="DZ394" s="55"/>
      <c r="EA394" s="55"/>
      <c r="EB394" s="55"/>
      <c r="EC394" s="55"/>
      <c r="ED394" s="55"/>
      <c r="EE394" s="55"/>
      <c r="EF394" s="55"/>
      <c r="EG394" s="55"/>
      <c r="EH394" s="55"/>
      <c r="EI394" s="55"/>
      <c r="EJ394" s="55"/>
      <c r="EK394" s="55"/>
      <c r="EL394" s="55"/>
      <c r="EM394" s="55"/>
      <c r="EN394" s="55"/>
      <c r="EO394" s="55"/>
      <c r="EP394" s="55"/>
      <c r="EQ394" s="55"/>
      <c r="ER394" s="55"/>
      <c r="ES394" s="55"/>
      <c r="ET394" s="55"/>
      <c r="EU394" s="55"/>
      <c r="EV394" s="55"/>
      <c r="EW394" s="55"/>
      <c r="EX394" s="55"/>
      <c r="EY394" s="55"/>
      <c r="EZ394" s="55"/>
      <c r="FA394" s="55"/>
      <c r="FB394" s="55"/>
      <c r="FC394" s="55"/>
      <c r="FD394" s="55"/>
      <c r="FE394" s="55"/>
      <c r="FF394" s="55"/>
      <c r="FG394" s="55"/>
      <c r="FH394" s="55"/>
      <c r="FI394" s="55"/>
      <c r="FJ394" s="55"/>
      <c r="FK394" s="55"/>
      <c r="FL394" s="55"/>
      <c r="FM394" s="55"/>
      <c r="FN394" s="55"/>
      <c r="FO394" s="55"/>
      <c r="FP394" s="55"/>
      <c r="FQ394" s="55"/>
      <c r="FR394" s="55"/>
      <c r="FS394" s="55"/>
      <c r="FT394" s="55"/>
      <c r="FU394" s="55"/>
      <c r="FV394" s="55"/>
      <c r="FW394" s="55"/>
      <c r="FX394" s="55"/>
      <c r="FY394" s="55"/>
      <c r="FZ394" s="55"/>
      <c r="GA394" s="55"/>
      <c r="GB394" s="55"/>
      <c r="GC394" s="55"/>
      <c r="GD394" s="55"/>
      <c r="GE394" s="55"/>
      <c r="GF394" s="55"/>
      <c r="GG394" s="55"/>
      <c r="GH394" s="55"/>
      <c r="GI394" s="55"/>
      <c r="GJ394" s="55"/>
      <c r="GK394" s="55"/>
      <c r="GL394" s="55"/>
      <c r="GM394" s="55"/>
      <c r="GN394" s="55"/>
      <c r="GO394" s="55"/>
      <c r="GP394" s="55"/>
      <c r="GQ394" s="55"/>
      <c r="GR394" s="55"/>
      <c r="GS394" s="55"/>
      <c r="GT394" s="55"/>
      <c r="GU394" s="55"/>
      <c r="GV394" s="55"/>
      <c r="GW394" s="55"/>
      <c r="GX394" s="55"/>
      <c r="GY394" s="55"/>
      <c r="GZ394" s="55"/>
      <c r="HA394" s="55"/>
      <c r="HB394" s="55"/>
      <c r="HC394" s="55"/>
      <c r="HD394" s="55"/>
      <c r="HE394" s="55"/>
      <c r="HF394" s="55"/>
    </row>
    <row r="395" spans="1:214" s="56" customFormat="1" ht="20.100000000000001" customHeight="1">
      <c r="A395" s="54"/>
      <c r="B395" s="69"/>
      <c r="C395" s="177"/>
      <c r="D395" s="109" t="s">
        <v>306</v>
      </c>
      <c r="E395" s="103">
        <v>469.2</v>
      </c>
      <c r="F395" s="212" t="s">
        <v>466</v>
      </c>
      <c r="G395" s="184"/>
      <c r="H395" s="179"/>
      <c r="I395" s="184"/>
      <c r="J395" s="184"/>
      <c r="K395" s="179"/>
      <c r="L395" s="179"/>
      <c r="M395" s="185"/>
      <c r="N395" s="191"/>
      <c r="O395" s="192"/>
      <c r="P395" s="55"/>
      <c r="Q395" s="55"/>
      <c r="R395" s="55"/>
      <c r="S395" s="55"/>
      <c r="T395" s="55"/>
      <c r="U395" s="55"/>
      <c r="V395" s="100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  <c r="DW395" s="55"/>
      <c r="DX395" s="55"/>
      <c r="DY395" s="55"/>
      <c r="DZ395" s="55"/>
      <c r="EA395" s="55"/>
      <c r="EB395" s="55"/>
      <c r="EC395" s="55"/>
      <c r="ED395" s="55"/>
      <c r="EE395" s="55"/>
      <c r="EF395" s="55"/>
      <c r="EG395" s="55"/>
      <c r="EH395" s="55"/>
      <c r="EI395" s="55"/>
      <c r="EJ395" s="55"/>
      <c r="EK395" s="55"/>
      <c r="EL395" s="55"/>
      <c r="EM395" s="55"/>
      <c r="EN395" s="55"/>
      <c r="EO395" s="55"/>
      <c r="EP395" s="55"/>
      <c r="EQ395" s="55"/>
      <c r="ER395" s="55"/>
      <c r="ES395" s="55"/>
      <c r="ET395" s="55"/>
      <c r="EU395" s="55"/>
      <c r="EV395" s="55"/>
      <c r="EW395" s="55"/>
      <c r="EX395" s="55"/>
      <c r="EY395" s="55"/>
      <c r="EZ395" s="55"/>
      <c r="FA395" s="55"/>
      <c r="FB395" s="55"/>
      <c r="FC395" s="55"/>
      <c r="FD395" s="55"/>
      <c r="FE395" s="55"/>
      <c r="FF395" s="55"/>
      <c r="FG395" s="55"/>
      <c r="FH395" s="55"/>
      <c r="FI395" s="55"/>
      <c r="FJ395" s="55"/>
      <c r="FK395" s="55"/>
      <c r="FL395" s="55"/>
      <c r="FM395" s="55"/>
      <c r="FN395" s="55"/>
      <c r="FO395" s="55"/>
      <c r="FP395" s="55"/>
      <c r="FQ395" s="55"/>
      <c r="FR395" s="55"/>
      <c r="FS395" s="55"/>
      <c r="FT395" s="55"/>
      <c r="FU395" s="55"/>
      <c r="FV395" s="55"/>
      <c r="FW395" s="55"/>
      <c r="FX395" s="55"/>
      <c r="FY395" s="55"/>
      <c r="FZ395" s="55"/>
      <c r="GA395" s="55"/>
      <c r="GB395" s="55"/>
      <c r="GC395" s="55"/>
      <c r="GD395" s="55"/>
      <c r="GE395" s="55"/>
      <c r="GF395" s="55"/>
      <c r="GG395" s="55"/>
      <c r="GH395" s="55"/>
      <c r="GI395" s="55"/>
      <c r="GJ395" s="55"/>
      <c r="GK395" s="55"/>
      <c r="GL395" s="55"/>
      <c r="GM395" s="55"/>
      <c r="GN395" s="55"/>
      <c r="GO395" s="55"/>
      <c r="GP395" s="55"/>
      <c r="GQ395" s="55"/>
      <c r="GR395" s="55"/>
      <c r="GS395" s="55"/>
      <c r="GT395" s="55"/>
      <c r="GU395" s="55"/>
      <c r="GV395" s="55"/>
      <c r="GW395" s="55"/>
      <c r="GX395" s="55"/>
      <c r="GY395" s="55"/>
      <c r="GZ395" s="55"/>
      <c r="HA395" s="55"/>
      <c r="HB395" s="55"/>
      <c r="HC395" s="55"/>
      <c r="HD395" s="55"/>
      <c r="HE395" s="55"/>
      <c r="HF395" s="55"/>
    </row>
    <row r="396" spans="1:214" s="56" customFormat="1" ht="20.100000000000001" customHeight="1">
      <c r="A396" s="54"/>
      <c r="B396" s="69"/>
      <c r="C396" s="177"/>
      <c r="D396" s="109" t="s">
        <v>307</v>
      </c>
      <c r="E396" s="103">
        <v>373.83</v>
      </c>
      <c r="F396" s="212" t="s">
        <v>466</v>
      </c>
      <c r="G396" s="184"/>
      <c r="H396" s="179"/>
      <c r="I396" s="184"/>
      <c r="J396" s="184"/>
      <c r="K396" s="179"/>
      <c r="L396" s="179"/>
      <c r="M396" s="185"/>
      <c r="N396" s="191"/>
      <c r="O396" s="192"/>
      <c r="P396" s="55"/>
      <c r="Q396" s="55"/>
      <c r="R396" s="55"/>
      <c r="S396" s="55"/>
      <c r="T396" s="55"/>
      <c r="U396" s="55"/>
      <c r="V396" s="100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</row>
    <row r="397" spans="1:214" s="56" customFormat="1" ht="20.100000000000001" customHeight="1">
      <c r="A397" s="54"/>
      <c r="B397" s="69"/>
      <c r="C397" s="177"/>
      <c r="D397" s="109" t="s">
        <v>341</v>
      </c>
      <c r="E397" s="103">
        <v>579.76</v>
      </c>
      <c r="F397" s="212" t="s">
        <v>466</v>
      </c>
      <c r="G397" s="184"/>
      <c r="H397" s="179"/>
      <c r="I397" s="184"/>
      <c r="J397" s="184"/>
      <c r="K397" s="179"/>
      <c r="L397" s="179"/>
      <c r="M397" s="185"/>
      <c r="N397" s="191"/>
      <c r="O397" s="192"/>
      <c r="P397" s="55"/>
      <c r="Q397" s="55"/>
      <c r="R397" s="55"/>
      <c r="S397" s="55"/>
      <c r="T397" s="55"/>
      <c r="U397" s="55"/>
      <c r="V397" s="100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  <c r="DW397" s="55"/>
      <c r="DX397" s="55"/>
      <c r="DY397" s="55"/>
      <c r="DZ397" s="55"/>
      <c r="EA397" s="55"/>
      <c r="EB397" s="55"/>
      <c r="EC397" s="55"/>
      <c r="ED397" s="55"/>
      <c r="EE397" s="55"/>
      <c r="EF397" s="55"/>
      <c r="EG397" s="55"/>
      <c r="EH397" s="55"/>
      <c r="EI397" s="55"/>
      <c r="EJ397" s="55"/>
      <c r="EK397" s="55"/>
      <c r="EL397" s="55"/>
      <c r="EM397" s="55"/>
      <c r="EN397" s="55"/>
      <c r="EO397" s="55"/>
      <c r="EP397" s="55"/>
      <c r="EQ397" s="55"/>
      <c r="ER397" s="55"/>
      <c r="ES397" s="55"/>
      <c r="ET397" s="55"/>
      <c r="EU397" s="55"/>
      <c r="EV397" s="55"/>
      <c r="EW397" s="55"/>
      <c r="EX397" s="55"/>
      <c r="EY397" s="55"/>
      <c r="EZ397" s="55"/>
      <c r="FA397" s="55"/>
      <c r="FB397" s="55"/>
      <c r="FC397" s="55"/>
      <c r="FD397" s="55"/>
      <c r="FE397" s="55"/>
      <c r="FF397" s="55"/>
      <c r="FG397" s="55"/>
      <c r="FH397" s="55"/>
      <c r="FI397" s="55"/>
      <c r="FJ397" s="55"/>
      <c r="FK397" s="55"/>
      <c r="FL397" s="55"/>
      <c r="FM397" s="55"/>
      <c r="FN397" s="55"/>
      <c r="FO397" s="55"/>
      <c r="FP397" s="55"/>
      <c r="FQ397" s="55"/>
      <c r="FR397" s="55"/>
      <c r="FS397" s="55"/>
      <c r="FT397" s="55"/>
      <c r="FU397" s="55"/>
      <c r="FV397" s="55"/>
      <c r="FW397" s="55"/>
      <c r="FX397" s="55"/>
      <c r="FY397" s="55"/>
      <c r="FZ397" s="55"/>
      <c r="GA397" s="55"/>
      <c r="GB397" s="55"/>
      <c r="GC397" s="55"/>
      <c r="GD397" s="55"/>
      <c r="GE397" s="55"/>
      <c r="GF397" s="55"/>
      <c r="GG397" s="55"/>
      <c r="GH397" s="55"/>
      <c r="GI397" s="55"/>
      <c r="GJ397" s="55"/>
      <c r="GK397" s="55"/>
      <c r="GL397" s="55"/>
      <c r="GM397" s="55"/>
      <c r="GN397" s="55"/>
      <c r="GO397" s="55"/>
      <c r="GP397" s="55"/>
      <c r="GQ397" s="55"/>
      <c r="GR397" s="55"/>
      <c r="GS397" s="55"/>
      <c r="GT397" s="55"/>
      <c r="GU397" s="55"/>
      <c r="GV397" s="55"/>
      <c r="GW397" s="55"/>
      <c r="GX397" s="55"/>
      <c r="GY397" s="55"/>
      <c r="GZ397" s="55"/>
      <c r="HA397" s="55"/>
      <c r="HB397" s="55"/>
      <c r="HC397" s="55"/>
      <c r="HD397" s="55"/>
      <c r="HE397" s="55"/>
      <c r="HF397" s="55"/>
    </row>
    <row r="398" spans="1:214" s="56" customFormat="1" ht="20.100000000000001" customHeight="1">
      <c r="A398" s="54"/>
      <c r="B398" s="69"/>
      <c r="C398" s="177"/>
      <c r="D398" s="109" t="s">
        <v>364</v>
      </c>
      <c r="E398" s="103">
        <v>524.48</v>
      </c>
      <c r="F398" s="212" t="s">
        <v>466</v>
      </c>
      <c r="G398" s="184"/>
      <c r="H398" s="179"/>
      <c r="I398" s="184"/>
      <c r="J398" s="184"/>
      <c r="K398" s="179"/>
      <c r="L398" s="179"/>
      <c r="M398" s="185"/>
      <c r="N398" s="191"/>
      <c r="O398" s="192"/>
      <c r="P398" s="55"/>
      <c r="Q398" s="55"/>
      <c r="R398" s="55"/>
      <c r="S398" s="55"/>
      <c r="T398" s="55"/>
      <c r="U398" s="55"/>
      <c r="V398" s="100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  <c r="DW398" s="55"/>
      <c r="DX398" s="55"/>
      <c r="DY398" s="55"/>
      <c r="DZ398" s="55"/>
      <c r="EA398" s="55"/>
      <c r="EB398" s="55"/>
      <c r="EC398" s="55"/>
      <c r="ED398" s="55"/>
      <c r="EE398" s="55"/>
      <c r="EF398" s="55"/>
      <c r="EG398" s="55"/>
      <c r="EH398" s="55"/>
      <c r="EI398" s="55"/>
      <c r="EJ398" s="55"/>
      <c r="EK398" s="55"/>
      <c r="EL398" s="55"/>
      <c r="EM398" s="55"/>
      <c r="EN398" s="55"/>
      <c r="EO398" s="55"/>
      <c r="EP398" s="55"/>
      <c r="EQ398" s="55"/>
      <c r="ER398" s="55"/>
      <c r="ES398" s="55"/>
      <c r="ET398" s="55"/>
      <c r="EU398" s="55"/>
      <c r="EV398" s="55"/>
      <c r="EW398" s="55"/>
      <c r="EX398" s="55"/>
      <c r="EY398" s="55"/>
      <c r="EZ398" s="55"/>
      <c r="FA398" s="55"/>
      <c r="FB398" s="55"/>
      <c r="FC398" s="55"/>
      <c r="FD398" s="55"/>
      <c r="FE398" s="55"/>
      <c r="FF398" s="55"/>
      <c r="FG398" s="55"/>
      <c r="FH398" s="55"/>
      <c r="FI398" s="55"/>
      <c r="FJ398" s="55"/>
      <c r="FK398" s="55"/>
      <c r="FL398" s="55"/>
      <c r="FM398" s="55"/>
      <c r="FN398" s="55"/>
      <c r="FO398" s="55"/>
      <c r="FP398" s="55"/>
      <c r="FQ398" s="55"/>
      <c r="FR398" s="55"/>
      <c r="FS398" s="55"/>
      <c r="FT398" s="55"/>
      <c r="FU398" s="55"/>
      <c r="FV398" s="55"/>
      <c r="FW398" s="55"/>
      <c r="FX398" s="55"/>
      <c r="FY398" s="55"/>
      <c r="FZ398" s="55"/>
      <c r="GA398" s="55"/>
      <c r="GB398" s="55"/>
      <c r="GC398" s="55"/>
      <c r="GD398" s="55"/>
      <c r="GE398" s="55"/>
      <c r="GF398" s="55"/>
      <c r="GG398" s="55"/>
      <c r="GH398" s="55"/>
      <c r="GI398" s="55"/>
      <c r="GJ398" s="55"/>
      <c r="GK398" s="55"/>
      <c r="GL398" s="55"/>
      <c r="GM398" s="55"/>
      <c r="GN398" s="55"/>
      <c r="GO398" s="55"/>
      <c r="GP398" s="55"/>
      <c r="GQ398" s="55"/>
      <c r="GR398" s="55"/>
      <c r="GS398" s="55"/>
      <c r="GT398" s="55"/>
      <c r="GU398" s="55"/>
      <c r="GV398" s="55"/>
      <c r="GW398" s="55"/>
      <c r="GX398" s="55"/>
      <c r="GY398" s="55"/>
      <c r="GZ398" s="55"/>
      <c r="HA398" s="55"/>
      <c r="HB398" s="55"/>
      <c r="HC398" s="55"/>
      <c r="HD398" s="55"/>
      <c r="HE398" s="55"/>
      <c r="HF398" s="55"/>
    </row>
    <row r="399" spans="1:214" s="56" customFormat="1" ht="20.100000000000001" customHeight="1">
      <c r="A399" s="195" t="s">
        <v>0</v>
      </c>
      <c r="B399" s="44">
        <f>SUM(B386:B398)</f>
        <v>6599.4</v>
      </c>
      <c r="C399" s="209"/>
      <c r="D399" s="195"/>
      <c r="E399" s="44">
        <f>SUM(E386:E398)</f>
        <v>5979.3600000000006</v>
      </c>
      <c r="F399" s="213"/>
      <c r="G399" s="186"/>
      <c r="H399" s="186"/>
      <c r="I399" s="186"/>
      <c r="J399" s="186"/>
      <c r="K399" s="179"/>
      <c r="L399" s="185"/>
      <c r="M399" s="185"/>
      <c r="N399" s="185"/>
      <c r="O399" s="185"/>
      <c r="P399" s="55"/>
      <c r="Q399" s="55"/>
      <c r="R399" s="55"/>
      <c r="S399" s="55"/>
      <c r="T399" s="55"/>
      <c r="U399" s="55"/>
      <c r="V399" s="100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  <c r="DW399" s="55"/>
      <c r="DX399" s="55"/>
      <c r="DY399" s="55"/>
      <c r="DZ399" s="55"/>
      <c r="EA399" s="55"/>
      <c r="EB399" s="55"/>
      <c r="EC399" s="55"/>
      <c r="ED399" s="55"/>
      <c r="EE399" s="55"/>
      <c r="EF399" s="55"/>
      <c r="EG399" s="55"/>
      <c r="EH399" s="55"/>
      <c r="EI399" s="55"/>
      <c r="EJ399" s="55"/>
      <c r="EK399" s="55"/>
      <c r="EL399" s="55"/>
      <c r="EM399" s="55"/>
      <c r="EN399" s="55"/>
      <c r="EO399" s="55"/>
      <c r="EP399" s="55"/>
      <c r="EQ399" s="55"/>
      <c r="ER399" s="55"/>
      <c r="ES399" s="55"/>
      <c r="ET399" s="55"/>
      <c r="EU399" s="55"/>
      <c r="EV399" s="55"/>
      <c r="EW399" s="55"/>
      <c r="EX399" s="55"/>
      <c r="EY399" s="55"/>
      <c r="EZ399" s="55"/>
      <c r="FA399" s="55"/>
      <c r="FB399" s="55"/>
      <c r="FC399" s="55"/>
      <c r="FD399" s="55"/>
      <c r="FE399" s="55"/>
      <c r="FF399" s="55"/>
      <c r="FG399" s="55"/>
      <c r="FH399" s="55"/>
      <c r="FI399" s="55"/>
      <c r="FJ399" s="55"/>
      <c r="FK399" s="55"/>
      <c r="FL399" s="55"/>
      <c r="FM399" s="55"/>
      <c r="FN399" s="55"/>
      <c r="FO399" s="55"/>
      <c r="FP399" s="55"/>
      <c r="FQ399" s="55"/>
      <c r="FR399" s="55"/>
      <c r="FS399" s="55"/>
      <c r="FT399" s="55"/>
      <c r="FU399" s="55"/>
      <c r="FV399" s="55"/>
      <c r="FW399" s="55"/>
      <c r="FX399" s="55"/>
      <c r="FY399" s="55"/>
      <c r="FZ399" s="55"/>
      <c r="GA399" s="55"/>
      <c r="GB399" s="55"/>
      <c r="GC399" s="55"/>
      <c r="GD399" s="55"/>
      <c r="GE399" s="55"/>
      <c r="GF399" s="55"/>
      <c r="GG399" s="55"/>
      <c r="GH399" s="55"/>
      <c r="GI399" s="55"/>
      <c r="GJ399" s="55"/>
      <c r="GK399" s="55"/>
      <c r="GL399" s="55"/>
      <c r="GM399" s="55"/>
      <c r="GN399" s="55"/>
      <c r="GO399" s="55"/>
      <c r="GP399" s="55"/>
      <c r="GQ399" s="55"/>
      <c r="GR399" s="55"/>
      <c r="GS399" s="55"/>
      <c r="GT399" s="55"/>
      <c r="GU399" s="55"/>
      <c r="GV399" s="55"/>
      <c r="GW399" s="55"/>
      <c r="GX399" s="55"/>
      <c r="GY399" s="55"/>
      <c r="GZ399" s="55"/>
      <c r="HA399" s="55"/>
      <c r="HB399" s="55"/>
      <c r="HC399" s="55"/>
      <c r="HD399" s="55"/>
      <c r="HE399" s="55"/>
      <c r="HF399" s="55"/>
    </row>
    <row r="400" spans="1:214" s="56" customFormat="1" ht="20.100000000000001" customHeight="1">
      <c r="A400" s="53" t="s">
        <v>61</v>
      </c>
      <c r="B400" s="214">
        <v>6599.4</v>
      </c>
      <c r="C400" s="177">
        <v>40581</v>
      </c>
      <c r="D400" s="109" t="s">
        <v>298</v>
      </c>
      <c r="E400" s="106">
        <v>473.19</v>
      </c>
      <c r="F400" s="212" t="s">
        <v>468</v>
      </c>
      <c r="G400" s="184"/>
      <c r="H400" s="179"/>
      <c r="I400" s="184"/>
      <c r="J400" s="184"/>
      <c r="K400" s="179"/>
      <c r="L400" s="179"/>
      <c r="M400" s="185"/>
      <c r="N400" s="191"/>
      <c r="O400" s="192"/>
      <c r="P400" s="55"/>
      <c r="Q400" s="55"/>
      <c r="R400" s="55"/>
      <c r="S400" s="55"/>
      <c r="T400" s="55"/>
      <c r="U400" s="55"/>
      <c r="V400" s="100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</row>
    <row r="401" spans="1:214" s="56" customFormat="1" ht="20.100000000000001" customHeight="1">
      <c r="A401" s="54"/>
      <c r="B401" s="69"/>
      <c r="C401" s="177"/>
      <c r="D401" s="109" t="s">
        <v>299</v>
      </c>
      <c r="E401" s="103">
        <v>628</v>
      </c>
      <c r="F401" s="212"/>
      <c r="G401" s="184"/>
      <c r="H401" s="179"/>
      <c r="I401" s="184"/>
      <c r="J401" s="184"/>
      <c r="K401" s="179"/>
      <c r="L401" s="179"/>
      <c r="M401" s="185"/>
      <c r="N401" s="191"/>
      <c r="O401" s="192"/>
      <c r="P401" s="55"/>
      <c r="Q401" s="55"/>
      <c r="R401" s="55"/>
      <c r="S401" s="55"/>
      <c r="T401" s="55"/>
      <c r="U401" s="55"/>
      <c r="V401" s="100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  <c r="DW401" s="55"/>
      <c r="DX401" s="55"/>
      <c r="DY401" s="55"/>
      <c r="DZ401" s="55"/>
      <c r="EA401" s="55"/>
      <c r="EB401" s="55"/>
      <c r="EC401" s="55"/>
      <c r="ED401" s="55"/>
      <c r="EE401" s="55"/>
      <c r="EF401" s="55"/>
      <c r="EG401" s="55"/>
      <c r="EH401" s="55"/>
      <c r="EI401" s="55"/>
      <c r="EJ401" s="55"/>
      <c r="EK401" s="55"/>
      <c r="EL401" s="55"/>
      <c r="EM401" s="55"/>
      <c r="EN401" s="55"/>
      <c r="EO401" s="55"/>
      <c r="EP401" s="55"/>
      <c r="EQ401" s="55"/>
      <c r="ER401" s="55"/>
      <c r="ES401" s="55"/>
      <c r="ET401" s="55"/>
      <c r="EU401" s="55"/>
      <c r="EV401" s="55"/>
      <c r="EW401" s="55"/>
      <c r="EX401" s="55"/>
      <c r="EY401" s="55"/>
      <c r="EZ401" s="55"/>
      <c r="FA401" s="55"/>
      <c r="FB401" s="55"/>
      <c r="FC401" s="55"/>
      <c r="FD401" s="55"/>
      <c r="FE401" s="55"/>
      <c r="FF401" s="55"/>
      <c r="FG401" s="55"/>
      <c r="FH401" s="55"/>
      <c r="FI401" s="55"/>
      <c r="FJ401" s="55"/>
      <c r="FK401" s="55"/>
      <c r="FL401" s="55"/>
      <c r="FM401" s="55"/>
      <c r="FN401" s="55"/>
      <c r="FO401" s="55"/>
      <c r="FP401" s="55"/>
      <c r="FQ401" s="55"/>
      <c r="FR401" s="55"/>
      <c r="FS401" s="55"/>
      <c r="FT401" s="55"/>
      <c r="FU401" s="55"/>
      <c r="FV401" s="55"/>
      <c r="FW401" s="55"/>
      <c r="FX401" s="55"/>
      <c r="FY401" s="55"/>
      <c r="FZ401" s="55"/>
      <c r="GA401" s="55"/>
      <c r="GB401" s="55"/>
      <c r="GC401" s="55"/>
      <c r="GD401" s="55"/>
      <c r="GE401" s="55"/>
      <c r="GF401" s="55"/>
      <c r="GG401" s="55"/>
      <c r="GH401" s="55"/>
      <c r="GI401" s="55"/>
      <c r="GJ401" s="55"/>
      <c r="GK401" s="55"/>
      <c r="GL401" s="55"/>
      <c r="GM401" s="55"/>
      <c r="GN401" s="55"/>
      <c r="GO401" s="55"/>
      <c r="GP401" s="55"/>
      <c r="GQ401" s="55"/>
      <c r="GR401" s="55"/>
      <c r="GS401" s="55"/>
      <c r="GT401" s="55"/>
      <c r="GU401" s="55"/>
      <c r="GV401" s="55"/>
      <c r="GW401" s="55"/>
      <c r="GX401" s="55"/>
      <c r="GY401" s="55"/>
      <c r="GZ401" s="55"/>
      <c r="HA401" s="55"/>
      <c r="HB401" s="55"/>
      <c r="HC401" s="55"/>
      <c r="HD401" s="55"/>
      <c r="HE401" s="55"/>
      <c r="HF401" s="55"/>
    </row>
    <row r="402" spans="1:214" s="56" customFormat="1" ht="20.100000000000001" customHeight="1">
      <c r="A402" s="54"/>
      <c r="B402" s="69"/>
      <c r="C402" s="177"/>
      <c r="D402" s="109" t="s">
        <v>368</v>
      </c>
      <c r="E402" s="111">
        <v>526.21</v>
      </c>
      <c r="F402" s="212"/>
      <c r="G402" s="184"/>
      <c r="H402" s="179"/>
      <c r="I402" s="184"/>
      <c r="J402" s="184"/>
      <c r="K402" s="179"/>
      <c r="L402" s="179"/>
      <c r="M402" s="185"/>
      <c r="N402" s="191"/>
      <c r="O402" s="192"/>
      <c r="P402" s="55"/>
      <c r="Q402" s="55"/>
      <c r="R402" s="55"/>
      <c r="S402" s="55"/>
      <c r="T402" s="55"/>
      <c r="U402" s="55"/>
      <c r="V402" s="100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  <c r="DW402" s="55"/>
      <c r="DX402" s="55"/>
      <c r="DY402" s="55"/>
      <c r="DZ402" s="55"/>
      <c r="EA402" s="55"/>
      <c r="EB402" s="55"/>
      <c r="EC402" s="55"/>
      <c r="ED402" s="55"/>
      <c r="EE402" s="55"/>
      <c r="EF402" s="55"/>
      <c r="EG402" s="55"/>
      <c r="EH402" s="55"/>
      <c r="EI402" s="55"/>
      <c r="EJ402" s="55"/>
      <c r="EK402" s="55"/>
      <c r="EL402" s="55"/>
      <c r="EM402" s="55"/>
      <c r="EN402" s="55"/>
      <c r="EO402" s="55"/>
      <c r="EP402" s="55"/>
      <c r="EQ402" s="55"/>
      <c r="ER402" s="55"/>
      <c r="ES402" s="55"/>
      <c r="ET402" s="55"/>
      <c r="EU402" s="55"/>
      <c r="EV402" s="55"/>
      <c r="EW402" s="55"/>
      <c r="EX402" s="55"/>
      <c r="EY402" s="55"/>
      <c r="EZ402" s="55"/>
      <c r="FA402" s="55"/>
      <c r="FB402" s="55"/>
      <c r="FC402" s="55"/>
      <c r="FD402" s="55"/>
      <c r="FE402" s="55"/>
      <c r="FF402" s="55"/>
      <c r="FG402" s="55"/>
      <c r="FH402" s="55"/>
      <c r="FI402" s="55"/>
      <c r="FJ402" s="55"/>
      <c r="FK402" s="55"/>
      <c r="FL402" s="55"/>
      <c r="FM402" s="55"/>
      <c r="FN402" s="55"/>
      <c r="FO402" s="55"/>
      <c r="FP402" s="55"/>
      <c r="FQ402" s="55"/>
      <c r="FR402" s="55"/>
      <c r="FS402" s="55"/>
      <c r="FT402" s="55"/>
      <c r="FU402" s="55"/>
      <c r="FV402" s="55"/>
      <c r="FW402" s="55"/>
      <c r="FX402" s="55"/>
      <c r="FY402" s="55"/>
      <c r="FZ402" s="55"/>
      <c r="GA402" s="55"/>
      <c r="GB402" s="55"/>
      <c r="GC402" s="55"/>
      <c r="GD402" s="55"/>
      <c r="GE402" s="55"/>
      <c r="GF402" s="55"/>
      <c r="GG402" s="55"/>
      <c r="GH402" s="55"/>
      <c r="GI402" s="55"/>
      <c r="GJ402" s="55"/>
      <c r="GK402" s="55"/>
      <c r="GL402" s="55"/>
      <c r="GM402" s="55"/>
      <c r="GN402" s="55"/>
      <c r="GO402" s="55"/>
      <c r="GP402" s="55"/>
      <c r="GQ402" s="55"/>
      <c r="GR402" s="55"/>
      <c r="GS402" s="55"/>
      <c r="GT402" s="55"/>
      <c r="GU402" s="55"/>
      <c r="GV402" s="55"/>
      <c r="GW402" s="55"/>
      <c r="GX402" s="55"/>
      <c r="GY402" s="55"/>
      <c r="GZ402" s="55"/>
      <c r="HA402" s="55"/>
      <c r="HB402" s="55"/>
      <c r="HC402" s="55"/>
      <c r="HD402" s="55"/>
      <c r="HE402" s="55"/>
      <c r="HF402" s="55"/>
    </row>
    <row r="403" spans="1:214" s="56" customFormat="1" ht="20.100000000000001" customHeight="1">
      <c r="A403" s="54"/>
      <c r="B403" s="69"/>
      <c r="C403" s="177"/>
      <c r="D403" s="109" t="s">
        <v>301</v>
      </c>
      <c r="E403" s="103">
        <v>555.62</v>
      </c>
      <c r="F403" s="212"/>
      <c r="G403" s="184"/>
      <c r="H403" s="179"/>
      <c r="I403" s="184"/>
      <c r="J403" s="184"/>
      <c r="K403" s="179"/>
      <c r="L403" s="179"/>
      <c r="M403" s="185"/>
      <c r="N403" s="191"/>
      <c r="O403" s="192"/>
      <c r="P403" s="55"/>
      <c r="Q403" s="55"/>
      <c r="R403" s="55"/>
      <c r="S403" s="55"/>
      <c r="T403" s="55"/>
      <c r="U403" s="55"/>
      <c r="V403" s="100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  <c r="DW403" s="55"/>
      <c r="DX403" s="55"/>
      <c r="DY403" s="55"/>
      <c r="DZ403" s="55"/>
      <c r="EA403" s="55"/>
      <c r="EB403" s="55"/>
      <c r="EC403" s="55"/>
      <c r="ED403" s="55"/>
      <c r="EE403" s="55"/>
      <c r="EF403" s="55"/>
      <c r="EG403" s="55"/>
      <c r="EH403" s="55"/>
      <c r="EI403" s="55"/>
      <c r="EJ403" s="55"/>
      <c r="EK403" s="55"/>
      <c r="EL403" s="55"/>
      <c r="EM403" s="55"/>
      <c r="EN403" s="55"/>
      <c r="EO403" s="55"/>
      <c r="EP403" s="55"/>
      <c r="EQ403" s="55"/>
      <c r="ER403" s="55"/>
      <c r="ES403" s="55"/>
      <c r="ET403" s="55"/>
      <c r="EU403" s="55"/>
      <c r="EV403" s="55"/>
      <c r="EW403" s="55"/>
      <c r="EX403" s="55"/>
      <c r="EY403" s="55"/>
      <c r="EZ403" s="55"/>
      <c r="FA403" s="55"/>
      <c r="FB403" s="55"/>
      <c r="FC403" s="55"/>
      <c r="FD403" s="55"/>
      <c r="FE403" s="55"/>
      <c r="FF403" s="55"/>
      <c r="FG403" s="55"/>
      <c r="FH403" s="55"/>
      <c r="FI403" s="55"/>
      <c r="FJ403" s="55"/>
      <c r="FK403" s="55"/>
      <c r="FL403" s="55"/>
      <c r="FM403" s="55"/>
      <c r="FN403" s="55"/>
      <c r="FO403" s="55"/>
      <c r="FP403" s="55"/>
      <c r="FQ403" s="55"/>
      <c r="FR403" s="55"/>
      <c r="FS403" s="55"/>
      <c r="FT403" s="55"/>
      <c r="FU403" s="55"/>
      <c r="FV403" s="55"/>
      <c r="FW403" s="55"/>
      <c r="FX403" s="55"/>
      <c r="FY403" s="55"/>
      <c r="FZ403" s="55"/>
      <c r="GA403" s="55"/>
      <c r="GB403" s="55"/>
      <c r="GC403" s="55"/>
      <c r="GD403" s="55"/>
      <c r="GE403" s="55"/>
      <c r="GF403" s="55"/>
      <c r="GG403" s="55"/>
      <c r="GH403" s="55"/>
      <c r="GI403" s="55"/>
      <c r="GJ403" s="55"/>
      <c r="GK403" s="55"/>
      <c r="GL403" s="55"/>
      <c r="GM403" s="55"/>
      <c r="GN403" s="55"/>
      <c r="GO403" s="55"/>
      <c r="GP403" s="55"/>
      <c r="GQ403" s="55"/>
      <c r="GR403" s="55"/>
      <c r="GS403" s="55"/>
      <c r="GT403" s="55"/>
      <c r="GU403" s="55"/>
      <c r="GV403" s="55"/>
      <c r="GW403" s="55"/>
      <c r="GX403" s="55"/>
      <c r="GY403" s="55"/>
      <c r="GZ403" s="55"/>
      <c r="HA403" s="55"/>
      <c r="HB403" s="55"/>
      <c r="HC403" s="55"/>
      <c r="HD403" s="55"/>
      <c r="HE403" s="55"/>
      <c r="HF403" s="55"/>
    </row>
    <row r="404" spans="1:214" s="56" customFormat="1" ht="20.100000000000001" customHeight="1">
      <c r="A404" s="54"/>
      <c r="B404" s="69"/>
      <c r="C404" s="177"/>
      <c r="D404" s="109" t="s">
        <v>340</v>
      </c>
      <c r="E404" s="103">
        <v>416.66</v>
      </c>
      <c r="F404" s="212"/>
      <c r="G404" s="184"/>
      <c r="H404" s="179"/>
      <c r="I404" s="184"/>
      <c r="J404" s="184"/>
      <c r="K404" s="179"/>
      <c r="L404" s="179"/>
      <c r="M404" s="185"/>
      <c r="N404" s="191"/>
      <c r="O404" s="192"/>
      <c r="P404" s="55"/>
      <c r="Q404" s="55"/>
      <c r="R404" s="55"/>
      <c r="S404" s="55"/>
      <c r="T404" s="55"/>
      <c r="U404" s="55"/>
      <c r="V404" s="100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  <c r="EA404" s="55"/>
      <c r="EB404" s="55"/>
      <c r="EC404" s="55"/>
      <c r="ED404" s="55"/>
      <c r="EE404" s="55"/>
      <c r="EF404" s="55"/>
      <c r="EG404" s="55"/>
      <c r="EH404" s="55"/>
      <c r="EI404" s="55"/>
      <c r="EJ404" s="55"/>
      <c r="EK404" s="55"/>
      <c r="EL404" s="55"/>
      <c r="EM404" s="55"/>
      <c r="EN404" s="55"/>
      <c r="EO404" s="55"/>
      <c r="EP404" s="55"/>
      <c r="EQ404" s="55"/>
      <c r="ER404" s="55"/>
      <c r="ES404" s="55"/>
      <c r="ET404" s="55"/>
      <c r="EU404" s="55"/>
      <c r="EV404" s="55"/>
      <c r="EW404" s="55"/>
      <c r="EX404" s="55"/>
      <c r="EY404" s="55"/>
      <c r="EZ404" s="55"/>
      <c r="FA404" s="55"/>
      <c r="FB404" s="55"/>
      <c r="FC404" s="55"/>
      <c r="FD404" s="55"/>
      <c r="FE404" s="55"/>
      <c r="FF404" s="55"/>
      <c r="FG404" s="55"/>
      <c r="FH404" s="55"/>
      <c r="FI404" s="55"/>
      <c r="FJ404" s="55"/>
      <c r="FK404" s="55"/>
      <c r="FL404" s="55"/>
      <c r="FM404" s="55"/>
      <c r="FN404" s="55"/>
      <c r="FO404" s="55"/>
      <c r="FP404" s="55"/>
      <c r="FQ404" s="55"/>
      <c r="FR404" s="55"/>
      <c r="FS404" s="55"/>
      <c r="FT404" s="55"/>
      <c r="FU404" s="55"/>
      <c r="FV404" s="55"/>
      <c r="FW404" s="55"/>
      <c r="FX404" s="55"/>
      <c r="FY404" s="55"/>
      <c r="FZ404" s="55"/>
      <c r="GA404" s="55"/>
      <c r="GB404" s="55"/>
      <c r="GC404" s="55"/>
      <c r="GD404" s="55"/>
      <c r="GE404" s="55"/>
      <c r="GF404" s="55"/>
      <c r="GG404" s="55"/>
      <c r="GH404" s="55"/>
      <c r="GI404" s="55"/>
      <c r="GJ404" s="55"/>
      <c r="GK404" s="55"/>
      <c r="GL404" s="55"/>
      <c r="GM404" s="55"/>
      <c r="GN404" s="55"/>
      <c r="GO404" s="55"/>
      <c r="GP404" s="55"/>
      <c r="GQ404" s="55"/>
      <c r="GR404" s="55"/>
      <c r="GS404" s="55"/>
      <c r="GT404" s="55"/>
      <c r="GU404" s="55"/>
      <c r="GV404" s="55"/>
      <c r="GW404" s="55"/>
      <c r="GX404" s="55"/>
      <c r="GY404" s="55"/>
      <c r="GZ404" s="55"/>
      <c r="HA404" s="55"/>
      <c r="HB404" s="55"/>
      <c r="HC404" s="55"/>
      <c r="HD404" s="55"/>
      <c r="HE404" s="55"/>
      <c r="HF404" s="55"/>
    </row>
    <row r="405" spans="1:214" s="56" customFormat="1" ht="20.100000000000001" customHeight="1">
      <c r="A405" s="54"/>
      <c r="B405" s="69"/>
      <c r="C405" s="177"/>
      <c r="D405" s="109" t="s">
        <v>376</v>
      </c>
      <c r="E405" s="103">
        <v>496.8</v>
      </c>
      <c r="F405" s="212"/>
      <c r="G405" s="184"/>
      <c r="H405" s="179"/>
      <c r="I405" s="184"/>
      <c r="J405" s="184"/>
      <c r="K405" s="179"/>
      <c r="L405" s="179"/>
      <c r="M405" s="185"/>
      <c r="N405" s="191"/>
      <c r="O405" s="192"/>
      <c r="P405" s="55"/>
      <c r="Q405" s="55"/>
      <c r="R405" s="55"/>
      <c r="S405" s="55"/>
      <c r="T405" s="55"/>
      <c r="U405" s="55"/>
      <c r="V405" s="100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</row>
    <row r="406" spans="1:214" s="56" customFormat="1" ht="20.100000000000001" customHeight="1">
      <c r="A406" s="54"/>
      <c r="B406" s="69"/>
      <c r="C406" s="177"/>
      <c r="D406" s="109" t="s">
        <v>303</v>
      </c>
      <c r="E406" s="103">
        <v>443.43</v>
      </c>
      <c r="F406" s="212"/>
      <c r="G406" s="184"/>
      <c r="H406" s="179"/>
      <c r="I406" s="184"/>
      <c r="J406" s="184"/>
      <c r="K406" s="179"/>
      <c r="L406" s="179"/>
      <c r="M406" s="185"/>
      <c r="N406" s="191"/>
      <c r="O406" s="192"/>
      <c r="P406" s="55"/>
      <c r="Q406" s="55"/>
      <c r="R406" s="55"/>
      <c r="S406" s="55"/>
      <c r="T406" s="55"/>
      <c r="U406" s="55"/>
      <c r="V406" s="100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  <c r="EG406" s="55"/>
      <c r="EH406" s="55"/>
      <c r="EI406" s="55"/>
      <c r="EJ406" s="55"/>
      <c r="EK406" s="55"/>
      <c r="EL406" s="55"/>
      <c r="EM406" s="55"/>
      <c r="EN406" s="55"/>
      <c r="EO406" s="55"/>
      <c r="EP406" s="55"/>
      <c r="EQ406" s="55"/>
      <c r="ER406" s="55"/>
      <c r="ES406" s="55"/>
      <c r="ET406" s="55"/>
      <c r="EU406" s="55"/>
      <c r="EV406" s="55"/>
      <c r="EW406" s="55"/>
      <c r="EX406" s="55"/>
      <c r="EY406" s="55"/>
      <c r="EZ406" s="55"/>
      <c r="FA406" s="55"/>
      <c r="FB406" s="55"/>
      <c r="FC406" s="55"/>
      <c r="FD406" s="55"/>
      <c r="FE406" s="55"/>
      <c r="FF406" s="55"/>
      <c r="FG406" s="55"/>
      <c r="FH406" s="55"/>
      <c r="FI406" s="55"/>
      <c r="FJ406" s="55"/>
      <c r="FK406" s="55"/>
      <c r="FL406" s="55"/>
      <c r="FM406" s="55"/>
      <c r="FN406" s="55"/>
      <c r="FO406" s="55"/>
      <c r="FP406" s="55"/>
      <c r="FQ406" s="55"/>
      <c r="FR406" s="55"/>
      <c r="FS406" s="55"/>
      <c r="FT406" s="55"/>
      <c r="FU406" s="55"/>
      <c r="FV406" s="55"/>
      <c r="FW406" s="55"/>
      <c r="FX406" s="55"/>
      <c r="FY406" s="55"/>
      <c r="FZ406" s="55"/>
      <c r="GA406" s="55"/>
      <c r="GB406" s="55"/>
      <c r="GC406" s="55"/>
      <c r="GD406" s="55"/>
      <c r="GE406" s="55"/>
      <c r="GF406" s="55"/>
      <c r="GG406" s="55"/>
      <c r="GH406" s="55"/>
      <c r="GI406" s="55"/>
      <c r="GJ406" s="55"/>
      <c r="GK406" s="55"/>
      <c r="GL406" s="55"/>
      <c r="GM406" s="55"/>
      <c r="GN406" s="55"/>
      <c r="GO406" s="55"/>
      <c r="GP406" s="55"/>
      <c r="GQ406" s="55"/>
      <c r="GR406" s="55"/>
      <c r="GS406" s="55"/>
      <c r="GT406" s="55"/>
      <c r="GU406" s="55"/>
      <c r="GV406" s="55"/>
      <c r="GW406" s="55"/>
      <c r="GX406" s="55"/>
      <c r="GY406" s="55"/>
      <c r="GZ406" s="55"/>
      <c r="HA406" s="55"/>
      <c r="HB406" s="55"/>
      <c r="HC406" s="55"/>
      <c r="HD406" s="55"/>
      <c r="HE406" s="55"/>
      <c r="HF406" s="55"/>
    </row>
    <row r="407" spans="1:214" s="56" customFormat="1" ht="20.100000000000001" customHeight="1">
      <c r="A407" s="54"/>
      <c r="B407" s="69"/>
      <c r="C407" s="177"/>
      <c r="D407" s="109" t="s">
        <v>304</v>
      </c>
      <c r="E407" s="103">
        <v>410.99</v>
      </c>
      <c r="F407" s="212"/>
      <c r="G407" s="184"/>
      <c r="H407" s="179"/>
      <c r="I407" s="184"/>
      <c r="J407" s="184"/>
      <c r="K407" s="179"/>
      <c r="L407" s="179"/>
      <c r="M407" s="185"/>
      <c r="N407" s="191"/>
      <c r="O407" s="192"/>
      <c r="P407" s="55"/>
      <c r="Q407" s="55"/>
      <c r="R407" s="55"/>
      <c r="S407" s="55"/>
      <c r="T407" s="55"/>
      <c r="U407" s="55"/>
      <c r="V407" s="100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  <c r="EA407" s="55"/>
      <c r="EB407" s="55"/>
      <c r="EC407" s="55"/>
      <c r="ED407" s="55"/>
      <c r="EE407" s="55"/>
      <c r="EF407" s="55"/>
      <c r="EG407" s="55"/>
      <c r="EH407" s="55"/>
      <c r="EI407" s="55"/>
      <c r="EJ407" s="55"/>
      <c r="EK407" s="55"/>
      <c r="EL407" s="55"/>
      <c r="EM407" s="55"/>
      <c r="EN407" s="55"/>
      <c r="EO407" s="55"/>
      <c r="EP407" s="55"/>
      <c r="EQ407" s="55"/>
      <c r="ER407" s="55"/>
      <c r="ES407" s="55"/>
      <c r="ET407" s="55"/>
      <c r="EU407" s="55"/>
      <c r="EV407" s="55"/>
      <c r="EW407" s="55"/>
      <c r="EX407" s="55"/>
      <c r="EY407" s="55"/>
      <c r="EZ407" s="55"/>
      <c r="FA407" s="55"/>
      <c r="FB407" s="55"/>
      <c r="FC407" s="55"/>
      <c r="FD407" s="55"/>
      <c r="FE407" s="55"/>
      <c r="FF407" s="55"/>
      <c r="FG407" s="55"/>
      <c r="FH407" s="55"/>
      <c r="FI407" s="55"/>
      <c r="FJ407" s="55"/>
      <c r="FK407" s="55"/>
      <c r="FL407" s="55"/>
      <c r="FM407" s="55"/>
      <c r="FN407" s="55"/>
      <c r="FO407" s="55"/>
      <c r="FP407" s="55"/>
      <c r="FQ407" s="55"/>
      <c r="FR407" s="55"/>
      <c r="FS407" s="55"/>
      <c r="FT407" s="55"/>
      <c r="FU407" s="55"/>
      <c r="FV407" s="55"/>
      <c r="FW407" s="55"/>
      <c r="FX407" s="55"/>
      <c r="FY407" s="55"/>
      <c r="FZ407" s="55"/>
      <c r="GA407" s="55"/>
      <c r="GB407" s="55"/>
      <c r="GC407" s="55"/>
      <c r="GD407" s="55"/>
      <c r="GE407" s="55"/>
      <c r="GF407" s="55"/>
      <c r="GG407" s="55"/>
      <c r="GH407" s="55"/>
      <c r="GI407" s="55"/>
      <c r="GJ407" s="55"/>
      <c r="GK407" s="55"/>
      <c r="GL407" s="55"/>
      <c r="GM407" s="55"/>
      <c r="GN407" s="55"/>
      <c r="GO407" s="55"/>
      <c r="GP407" s="55"/>
      <c r="GQ407" s="55"/>
      <c r="GR407" s="55"/>
      <c r="GS407" s="55"/>
      <c r="GT407" s="55"/>
      <c r="GU407" s="55"/>
      <c r="GV407" s="55"/>
      <c r="GW407" s="55"/>
      <c r="GX407" s="55"/>
      <c r="GY407" s="55"/>
      <c r="GZ407" s="55"/>
      <c r="HA407" s="55"/>
      <c r="HB407" s="55"/>
      <c r="HC407" s="55"/>
      <c r="HD407" s="55"/>
      <c r="HE407" s="55"/>
      <c r="HF407" s="55"/>
    </row>
    <row r="408" spans="1:214" s="56" customFormat="1" ht="20.100000000000001" customHeight="1">
      <c r="A408" s="54"/>
      <c r="B408" s="69"/>
      <c r="C408" s="177"/>
      <c r="D408" s="109" t="s">
        <v>305</v>
      </c>
      <c r="E408" s="103">
        <v>529.05999999999995</v>
      </c>
      <c r="F408" s="212"/>
      <c r="G408" s="184"/>
      <c r="H408" s="179"/>
      <c r="I408" s="184"/>
      <c r="J408" s="184"/>
      <c r="K408" s="179"/>
      <c r="L408" s="179"/>
      <c r="M408" s="185"/>
      <c r="N408" s="191"/>
      <c r="O408" s="192"/>
      <c r="P408" s="55"/>
      <c r="Q408" s="55"/>
      <c r="R408" s="55"/>
      <c r="S408" s="55"/>
      <c r="T408" s="55"/>
      <c r="U408" s="55"/>
      <c r="V408" s="100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</row>
    <row r="409" spans="1:214" s="56" customFormat="1" ht="20.100000000000001" customHeight="1">
      <c r="A409" s="54"/>
      <c r="B409" s="69"/>
      <c r="C409" s="177"/>
      <c r="D409" s="109" t="s">
        <v>306</v>
      </c>
      <c r="E409" s="103">
        <v>496.8</v>
      </c>
      <c r="F409" s="212"/>
      <c r="G409" s="184"/>
      <c r="H409" s="179"/>
      <c r="I409" s="184"/>
      <c r="J409" s="184"/>
      <c r="K409" s="179"/>
      <c r="L409" s="179"/>
      <c r="M409" s="185"/>
      <c r="N409" s="191"/>
      <c r="O409" s="192"/>
      <c r="P409" s="55"/>
      <c r="Q409" s="55"/>
      <c r="R409" s="55"/>
      <c r="S409" s="55"/>
      <c r="T409" s="55"/>
      <c r="U409" s="55"/>
      <c r="V409" s="100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  <c r="EA409" s="55"/>
      <c r="EB409" s="55"/>
      <c r="EC409" s="55"/>
      <c r="ED409" s="55"/>
      <c r="EE409" s="55"/>
      <c r="EF409" s="55"/>
      <c r="EG409" s="55"/>
      <c r="EH409" s="55"/>
      <c r="EI409" s="55"/>
      <c r="EJ409" s="55"/>
      <c r="EK409" s="55"/>
      <c r="EL409" s="55"/>
      <c r="EM409" s="55"/>
      <c r="EN409" s="55"/>
      <c r="EO409" s="55"/>
      <c r="EP409" s="55"/>
      <c r="EQ409" s="55"/>
      <c r="ER409" s="55"/>
      <c r="ES409" s="55"/>
      <c r="ET409" s="55"/>
      <c r="EU409" s="55"/>
      <c r="EV409" s="55"/>
      <c r="EW409" s="55"/>
      <c r="EX409" s="55"/>
      <c r="EY409" s="55"/>
      <c r="EZ409" s="55"/>
      <c r="FA409" s="55"/>
      <c r="FB409" s="55"/>
      <c r="FC409" s="55"/>
      <c r="FD409" s="55"/>
      <c r="FE409" s="55"/>
      <c r="FF409" s="55"/>
      <c r="FG409" s="55"/>
      <c r="FH409" s="55"/>
      <c r="FI409" s="55"/>
      <c r="FJ409" s="55"/>
      <c r="FK409" s="55"/>
      <c r="FL409" s="55"/>
      <c r="FM409" s="55"/>
      <c r="FN409" s="55"/>
      <c r="FO409" s="55"/>
      <c r="FP409" s="55"/>
      <c r="FQ409" s="55"/>
      <c r="FR409" s="55"/>
      <c r="FS409" s="55"/>
      <c r="FT409" s="55"/>
      <c r="FU409" s="55"/>
      <c r="FV409" s="55"/>
      <c r="FW409" s="55"/>
      <c r="FX409" s="55"/>
      <c r="FY409" s="55"/>
      <c r="FZ409" s="55"/>
      <c r="GA409" s="55"/>
      <c r="GB409" s="55"/>
      <c r="GC409" s="55"/>
      <c r="GD409" s="55"/>
      <c r="GE409" s="55"/>
      <c r="GF409" s="55"/>
      <c r="GG409" s="55"/>
      <c r="GH409" s="55"/>
      <c r="GI409" s="55"/>
      <c r="GJ409" s="55"/>
      <c r="GK409" s="55"/>
      <c r="GL409" s="55"/>
      <c r="GM409" s="55"/>
      <c r="GN409" s="55"/>
      <c r="GO409" s="55"/>
      <c r="GP409" s="55"/>
      <c r="GQ409" s="55"/>
      <c r="GR409" s="55"/>
      <c r="GS409" s="55"/>
      <c r="GT409" s="55"/>
      <c r="GU409" s="55"/>
      <c r="GV409" s="55"/>
      <c r="GW409" s="55"/>
      <c r="GX409" s="55"/>
      <c r="GY409" s="55"/>
      <c r="GZ409" s="55"/>
      <c r="HA409" s="55"/>
      <c r="HB409" s="55"/>
      <c r="HC409" s="55"/>
      <c r="HD409" s="55"/>
      <c r="HE409" s="55"/>
      <c r="HF409" s="55"/>
    </row>
    <row r="410" spans="1:214" s="56" customFormat="1" ht="20.100000000000001" customHeight="1">
      <c r="A410" s="54"/>
      <c r="B410" s="69"/>
      <c r="C410" s="177"/>
      <c r="D410" s="109" t="s">
        <v>307</v>
      </c>
      <c r="E410" s="103">
        <v>401.43</v>
      </c>
      <c r="F410" s="212"/>
      <c r="G410" s="184"/>
      <c r="H410" s="179"/>
      <c r="I410" s="184"/>
      <c r="J410" s="184"/>
      <c r="K410" s="179"/>
      <c r="L410" s="179"/>
      <c r="M410" s="185"/>
      <c r="N410" s="191"/>
      <c r="O410" s="192"/>
      <c r="P410" s="55"/>
      <c r="Q410" s="55"/>
      <c r="R410" s="55"/>
      <c r="S410" s="55"/>
      <c r="T410" s="55"/>
      <c r="U410" s="55"/>
      <c r="V410" s="100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  <c r="EG410" s="55"/>
      <c r="EH410" s="55"/>
      <c r="EI410" s="55"/>
      <c r="EJ410" s="55"/>
      <c r="EK410" s="55"/>
      <c r="EL410" s="55"/>
      <c r="EM410" s="55"/>
      <c r="EN410" s="55"/>
      <c r="EO410" s="55"/>
      <c r="EP410" s="55"/>
      <c r="EQ410" s="55"/>
      <c r="ER410" s="55"/>
      <c r="ES410" s="55"/>
      <c r="ET410" s="55"/>
      <c r="EU410" s="55"/>
      <c r="EV410" s="55"/>
      <c r="EW410" s="55"/>
      <c r="EX410" s="55"/>
      <c r="EY410" s="55"/>
      <c r="EZ410" s="55"/>
      <c r="FA410" s="55"/>
      <c r="FB410" s="55"/>
      <c r="FC410" s="55"/>
      <c r="FD410" s="55"/>
      <c r="FE410" s="55"/>
      <c r="FF410" s="55"/>
      <c r="FG410" s="55"/>
      <c r="FH410" s="55"/>
      <c r="FI410" s="55"/>
      <c r="FJ410" s="55"/>
      <c r="FK410" s="55"/>
      <c r="FL410" s="55"/>
      <c r="FM410" s="55"/>
      <c r="FN410" s="55"/>
      <c r="FO410" s="55"/>
      <c r="FP410" s="55"/>
      <c r="FQ410" s="55"/>
      <c r="FR410" s="55"/>
      <c r="FS410" s="55"/>
      <c r="FT410" s="55"/>
      <c r="FU410" s="55"/>
      <c r="FV410" s="55"/>
      <c r="FW410" s="55"/>
      <c r="FX410" s="55"/>
      <c r="FY410" s="55"/>
      <c r="FZ410" s="55"/>
      <c r="GA410" s="55"/>
      <c r="GB410" s="55"/>
      <c r="GC410" s="55"/>
      <c r="GD410" s="55"/>
      <c r="GE410" s="55"/>
      <c r="GF410" s="55"/>
      <c r="GG410" s="55"/>
      <c r="GH410" s="55"/>
      <c r="GI410" s="55"/>
      <c r="GJ410" s="55"/>
      <c r="GK410" s="55"/>
      <c r="GL410" s="55"/>
      <c r="GM410" s="55"/>
      <c r="GN410" s="55"/>
      <c r="GO410" s="55"/>
      <c r="GP410" s="55"/>
      <c r="GQ410" s="55"/>
      <c r="GR410" s="55"/>
      <c r="GS410" s="55"/>
      <c r="GT410" s="55"/>
      <c r="GU410" s="55"/>
      <c r="GV410" s="55"/>
      <c r="GW410" s="55"/>
      <c r="GX410" s="55"/>
      <c r="GY410" s="55"/>
      <c r="GZ410" s="55"/>
      <c r="HA410" s="55"/>
      <c r="HB410" s="55"/>
      <c r="HC410" s="55"/>
      <c r="HD410" s="55"/>
      <c r="HE410" s="55"/>
      <c r="HF410" s="55"/>
    </row>
    <row r="411" spans="1:214" s="56" customFormat="1" ht="20.100000000000001" customHeight="1">
      <c r="A411" s="54"/>
      <c r="B411" s="69"/>
      <c r="C411" s="177"/>
      <c r="D411" s="109" t="s">
        <v>341</v>
      </c>
      <c r="E411" s="103">
        <v>614.44000000000005</v>
      </c>
      <c r="F411" s="212"/>
      <c r="G411" s="184"/>
      <c r="H411" s="179"/>
      <c r="I411" s="184"/>
      <c r="J411" s="184"/>
      <c r="K411" s="179"/>
      <c r="L411" s="179"/>
      <c r="M411" s="185"/>
      <c r="N411" s="191"/>
      <c r="O411" s="192"/>
      <c r="P411" s="55"/>
      <c r="Q411" s="55"/>
      <c r="R411" s="55"/>
      <c r="S411" s="55"/>
      <c r="T411" s="55"/>
      <c r="U411" s="55"/>
      <c r="V411" s="100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</row>
    <row r="412" spans="1:214" s="56" customFormat="1" ht="20.100000000000001" customHeight="1">
      <c r="A412" s="54"/>
      <c r="B412" s="69"/>
      <c r="C412" s="177"/>
      <c r="D412" s="109" t="s">
        <v>364</v>
      </c>
      <c r="E412" s="103">
        <v>555.62</v>
      </c>
      <c r="F412" s="212"/>
      <c r="G412" s="184"/>
      <c r="H412" s="179"/>
      <c r="I412" s="184"/>
      <c r="J412" s="184"/>
      <c r="K412" s="179"/>
      <c r="L412" s="179"/>
      <c r="M412" s="185"/>
      <c r="N412" s="191"/>
      <c r="O412" s="192"/>
      <c r="P412" s="55"/>
      <c r="Q412" s="55"/>
      <c r="R412" s="55"/>
      <c r="S412" s="55"/>
      <c r="T412" s="55"/>
      <c r="U412" s="55"/>
      <c r="V412" s="100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</row>
    <row r="413" spans="1:214" s="56" customFormat="1" ht="20.100000000000001" customHeight="1">
      <c r="A413" s="195" t="s">
        <v>0</v>
      </c>
      <c r="B413" s="44">
        <f>SUM(B400:B412)</f>
        <v>6599.4</v>
      </c>
      <c r="C413" s="209"/>
      <c r="D413" s="195"/>
      <c r="E413" s="44">
        <f>SUM(E400:E412)</f>
        <v>6548.2499999999991</v>
      </c>
      <c r="F413" s="213"/>
      <c r="G413" s="186"/>
      <c r="H413" s="186"/>
      <c r="I413" s="186"/>
      <c r="J413" s="186"/>
      <c r="K413" s="179"/>
      <c r="L413" s="185"/>
      <c r="M413" s="185"/>
      <c r="N413" s="185"/>
      <c r="O413" s="185"/>
      <c r="P413" s="55"/>
      <c r="Q413" s="55"/>
      <c r="R413" s="55"/>
      <c r="S413" s="55"/>
      <c r="T413" s="55"/>
      <c r="U413" s="55"/>
      <c r="V413" s="100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</row>
    <row r="414" spans="1:214" s="56" customFormat="1" ht="20.100000000000001" customHeight="1">
      <c r="A414" s="53" t="s">
        <v>62</v>
      </c>
      <c r="B414" s="214">
        <v>6599.4</v>
      </c>
      <c r="C414" s="177">
        <v>40619</v>
      </c>
      <c r="D414" s="109" t="s">
        <v>298</v>
      </c>
      <c r="E414" s="106">
        <v>473.19</v>
      </c>
      <c r="F414" s="212"/>
      <c r="G414" s="184"/>
      <c r="H414" s="179"/>
      <c r="I414" s="184"/>
      <c r="J414" s="184"/>
      <c r="K414" s="179"/>
      <c r="L414" s="179"/>
      <c r="M414" s="185"/>
      <c r="N414" s="191"/>
      <c r="O414" s="192"/>
      <c r="P414" s="55"/>
      <c r="Q414" s="55"/>
      <c r="R414" s="55"/>
      <c r="S414" s="55"/>
      <c r="T414" s="55"/>
      <c r="U414" s="55"/>
      <c r="V414" s="100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</row>
    <row r="415" spans="1:214" s="56" customFormat="1" ht="20.100000000000001" customHeight="1">
      <c r="A415" s="54"/>
      <c r="B415" s="69"/>
      <c r="C415" s="177"/>
      <c r="D415" s="109" t="s">
        <v>299</v>
      </c>
      <c r="E415" s="103">
        <v>448</v>
      </c>
      <c r="F415" s="212"/>
      <c r="G415" s="184"/>
      <c r="H415" s="179"/>
      <c r="I415" s="184"/>
      <c r="J415" s="184"/>
      <c r="K415" s="179"/>
      <c r="L415" s="179"/>
      <c r="M415" s="185"/>
      <c r="N415" s="191"/>
      <c r="O415" s="192"/>
      <c r="P415" s="55"/>
      <c r="Q415" s="55"/>
      <c r="R415" s="55"/>
      <c r="S415" s="55"/>
      <c r="T415" s="55"/>
      <c r="U415" s="55"/>
      <c r="V415" s="100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</row>
    <row r="416" spans="1:214" s="56" customFormat="1" ht="20.100000000000001" customHeight="1">
      <c r="A416" s="54"/>
      <c r="B416" s="69"/>
      <c r="C416" s="177"/>
      <c r="D416" s="109" t="s">
        <v>368</v>
      </c>
      <c r="E416" s="111">
        <v>526.21</v>
      </c>
      <c r="F416" s="212"/>
      <c r="G416" s="184"/>
      <c r="H416" s="179"/>
      <c r="I416" s="184"/>
      <c r="J416" s="184"/>
      <c r="K416" s="179"/>
      <c r="L416" s="179"/>
      <c r="M416" s="185"/>
      <c r="N416" s="191"/>
      <c r="O416" s="192"/>
      <c r="P416" s="55"/>
      <c r="Q416" s="55"/>
      <c r="R416" s="55"/>
      <c r="S416" s="55"/>
      <c r="T416" s="55"/>
      <c r="U416" s="55"/>
      <c r="V416" s="100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</row>
    <row r="417" spans="1:214" s="56" customFormat="1" ht="20.100000000000001" customHeight="1">
      <c r="A417" s="54"/>
      <c r="B417" s="69"/>
      <c r="C417" s="177"/>
      <c r="D417" s="109" t="s">
        <v>301</v>
      </c>
      <c r="E417" s="103">
        <v>555.62</v>
      </c>
      <c r="F417" s="212"/>
      <c r="G417" s="184"/>
      <c r="H417" s="179"/>
      <c r="I417" s="184"/>
      <c r="J417" s="184"/>
      <c r="K417" s="179"/>
      <c r="L417" s="179"/>
      <c r="M417" s="185"/>
      <c r="N417" s="191"/>
      <c r="O417" s="192"/>
      <c r="P417" s="55"/>
      <c r="Q417" s="55"/>
      <c r="R417" s="55"/>
      <c r="S417" s="55"/>
      <c r="T417" s="55"/>
      <c r="U417" s="55"/>
      <c r="V417" s="100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</row>
    <row r="418" spans="1:214" s="56" customFormat="1" ht="20.100000000000001" customHeight="1">
      <c r="A418" s="54"/>
      <c r="B418" s="69"/>
      <c r="C418" s="177"/>
      <c r="D418" s="109" t="s">
        <v>340</v>
      </c>
      <c r="E418" s="103">
        <v>416.66</v>
      </c>
      <c r="F418" s="212"/>
      <c r="G418" s="184"/>
      <c r="H418" s="179"/>
      <c r="I418" s="184"/>
      <c r="J418" s="184"/>
      <c r="K418" s="179"/>
      <c r="L418" s="179"/>
      <c r="M418" s="185"/>
      <c r="N418" s="191"/>
      <c r="O418" s="192"/>
      <c r="P418" s="55"/>
      <c r="Q418" s="55"/>
      <c r="R418" s="55"/>
      <c r="S418" s="55"/>
      <c r="T418" s="55"/>
      <c r="U418" s="55"/>
      <c r="V418" s="100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</row>
    <row r="419" spans="1:214" s="56" customFormat="1" ht="20.100000000000001" customHeight="1">
      <c r="A419" s="54"/>
      <c r="B419" s="69"/>
      <c r="C419" s="177"/>
      <c r="D419" s="109" t="s">
        <v>376</v>
      </c>
      <c r="E419" s="103">
        <v>496.8</v>
      </c>
      <c r="F419" s="212"/>
      <c r="G419" s="184"/>
      <c r="H419" s="179"/>
      <c r="I419" s="184"/>
      <c r="J419" s="184"/>
      <c r="K419" s="179"/>
      <c r="L419" s="179"/>
      <c r="M419" s="185"/>
      <c r="N419" s="191"/>
      <c r="O419" s="192"/>
      <c r="P419" s="55"/>
      <c r="Q419" s="55"/>
      <c r="R419" s="55"/>
      <c r="S419" s="55"/>
      <c r="T419" s="55"/>
      <c r="U419" s="55"/>
      <c r="V419" s="100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</row>
    <row r="420" spans="1:214" s="56" customFormat="1" ht="20.100000000000001" customHeight="1">
      <c r="A420" s="54"/>
      <c r="B420" s="69"/>
      <c r="C420" s="177"/>
      <c r="D420" s="109" t="s">
        <v>303</v>
      </c>
      <c r="E420" s="103">
        <v>443.43</v>
      </c>
      <c r="F420" s="212"/>
      <c r="G420" s="184"/>
      <c r="H420" s="179"/>
      <c r="I420" s="184"/>
      <c r="J420" s="184"/>
      <c r="K420" s="179"/>
      <c r="L420" s="179"/>
      <c r="M420" s="185"/>
      <c r="N420" s="191"/>
      <c r="O420" s="192"/>
      <c r="P420" s="55"/>
      <c r="Q420" s="55"/>
      <c r="R420" s="55"/>
      <c r="S420" s="55"/>
      <c r="T420" s="55"/>
      <c r="U420" s="55"/>
      <c r="V420" s="100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</row>
    <row r="421" spans="1:214" s="56" customFormat="1" ht="20.100000000000001" customHeight="1">
      <c r="A421" s="54"/>
      <c r="B421" s="69"/>
      <c r="C421" s="177"/>
      <c r="D421" s="109" t="s">
        <v>304</v>
      </c>
      <c r="E421" s="103">
        <v>410.99</v>
      </c>
      <c r="F421" s="212"/>
      <c r="G421" s="184"/>
      <c r="H421" s="179"/>
      <c r="I421" s="184"/>
      <c r="J421" s="184"/>
      <c r="K421" s="179"/>
      <c r="L421" s="179"/>
      <c r="M421" s="185"/>
      <c r="N421" s="191"/>
      <c r="O421" s="192"/>
      <c r="P421" s="55"/>
      <c r="Q421" s="55"/>
      <c r="R421" s="55"/>
      <c r="S421" s="55"/>
      <c r="T421" s="55"/>
      <c r="U421" s="55"/>
      <c r="V421" s="100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</row>
    <row r="422" spans="1:214" s="56" customFormat="1" ht="20.100000000000001" customHeight="1">
      <c r="A422" s="54"/>
      <c r="B422" s="69"/>
      <c r="C422" s="177"/>
      <c r="D422" s="109" t="s">
        <v>305</v>
      </c>
      <c r="E422" s="103">
        <v>529.05999999999995</v>
      </c>
      <c r="F422" s="212"/>
      <c r="G422" s="184"/>
      <c r="H422" s="179"/>
      <c r="I422" s="184"/>
      <c r="J422" s="184"/>
      <c r="K422" s="179"/>
      <c r="L422" s="179"/>
      <c r="M422" s="185"/>
      <c r="N422" s="191"/>
      <c r="O422" s="192"/>
      <c r="P422" s="55"/>
      <c r="Q422" s="55"/>
      <c r="R422" s="55"/>
      <c r="S422" s="55"/>
      <c r="T422" s="55"/>
      <c r="U422" s="55"/>
      <c r="V422" s="100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</row>
    <row r="423" spans="1:214" s="56" customFormat="1" ht="20.100000000000001" customHeight="1">
      <c r="A423" s="54"/>
      <c r="B423" s="69"/>
      <c r="C423" s="177"/>
      <c r="D423" s="109" t="s">
        <v>306</v>
      </c>
      <c r="E423" s="103">
        <v>496.8</v>
      </c>
      <c r="F423" s="212"/>
      <c r="G423" s="184"/>
      <c r="H423" s="179"/>
      <c r="I423" s="184"/>
      <c r="J423" s="184"/>
      <c r="K423" s="179"/>
      <c r="L423" s="179"/>
      <c r="M423" s="185"/>
      <c r="N423" s="191"/>
      <c r="O423" s="192"/>
      <c r="P423" s="55"/>
      <c r="Q423" s="55"/>
      <c r="R423" s="55"/>
      <c r="S423" s="55"/>
      <c r="T423" s="55"/>
      <c r="U423" s="55"/>
      <c r="V423" s="100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</row>
    <row r="424" spans="1:214" s="56" customFormat="1" ht="20.100000000000001" customHeight="1">
      <c r="A424" s="54"/>
      <c r="B424" s="69"/>
      <c r="C424" s="177"/>
      <c r="D424" s="109" t="s">
        <v>307</v>
      </c>
      <c r="E424" s="103">
        <v>401.43</v>
      </c>
      <c r="F424" s="212"/>
      <c r="G424" s="184"/>
      <c r="H424" s="179"/>
      <c r="I424" s="184"/>
      <c r="J424" s="184"/>
      <c r="K424" s="179"/>
      <c r="L424" s="179"/>
      <c r="M424" s="185"/>
      <c r="N424" s="191"/>
      <c r="O424" s="192"/>
      <c r="P424" s="55"/>
      <c r="Q424" s="55"/>
      <c r="R424" s="55"/>
      <c r="S424" s="55"/>
      <c r="T424" s="55"/>
      <c r="U424" s="55"/>
      <c r="V424" s="100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</row>
    <row r="425" spans="1:214" s="56" customFormat="1" ht="20.100000000000001" customHeight="1">
      <c r="A425" s="54"/>
      <c r="B425" s="69"/>
      <c r="C425" s="177"/>
      <c r="D425" s="109" t="s">
        <v>341</v>
      </c>
      <c r="E425" s="103">
        <v>614.44000000000005</v>
      </c>
      <c r="F425" s="212"/>
      <c r="G425" s="184"/>
      <c r="H425" s="179"/>
      <c r="I425" s="184"/>
      <c r="J425" s="184"/>
      <c r="K425" s="179"/>
      <c r="L425" s="179"/>
      <c r="M425" s="185"/>
      <c r="N425" s="191"/>
      <c r="O425" s="192"/>
      <c r="P425" s="55"/>
      <c r="Q425" s="55"/>
      <c r="R425" s="55"/>
      <c r="S425" s="55"/>
      <c r="T425" s="55"/>
      <c r="U425" s="55"/>
      <c r="V425" s="100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</row>
    <row r="426" spans="1:214" s="56" customFormat="1" ht="20.100000000000001" customHeight="1">
      <c r="A426" s="54"/>
      <c r="B426" s="69"/>
      <c r="C426" s="177"/>
      <c r="D426" s="109" t="s">
        <v>364</v>
      </c>
      <c r="E426" s="103">
        <v>555.62</v>
      </c>
      <c r="F426" s="212"/>
      <c r="G426" s="184"/>
      <c r="H426" s="179"/>
      <c r="I426" s="184"/>
      <c r="J426" s="184"/>
      <c r="K426" s="179"/>
      <c r="L426" s="179"/>
      <c r="M426" s="185"/>
      <c r="N426" s="191"/>
      <c r="O426" s="192"/>
      <c r="P426" s="55"/>
      <c r="Q426" s="55"/>
      <c r="R426" s="55"/>
      <c r="S426" s="55"/>
      <c r="T426" s="55"/>
      <c r="U426" s="55"/>
      <c r="V426" s="100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</row>
    <row r="427" spans="1:214" s="56" customFormat="1" ht="20.100000000000001" customHeight="1">
      <c r="A427" s="195" t="s">
        <v>0</v>
      </c>
      <c r="B427" s="44">
        <f>SUM(B414:B426)</f>
        <v>6599.4</v>
      </c>
      <c r="C427" s="209"/>
      <c r="D427" s="195"/>
      <c r="E427" s="44">
        <f>SUM(E414:E426)</f>
        <v>6368.2499999999991</v>
      </c>
      <c r="F427" s="213"/>
      <c r="G427" s="186"/>
      <c r="H427" s="186"/>
      <c r="I427" s="186"/>
      <c r="J427" s="186"/>
      <c r="K427" s="179"/>
      <c r="L427" s="185"/>
      <c r="M427" s="185"/>
      <c r="N427" s="185"/>
      <c r="O427" s="185"/>
      <c r="P427" s="55"/>
      <c r="Q427" s="55"/>
      <c r="R427" s="55"/>
      <c r="S427" s="55"/>
      <c r="T427" s="55"/>
      <c r="U427" s="55"/>
      <c r="V427" s="100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</row>
    <row r="428" spans="1:214" s="56" customFormat="1" ht="20.100000000000001" customHeight="1">
      <c r="A428" s="53" t="s">
        <v>63</v>
      </c>
      <c r="B428" s="214">
        <v>6599.4</v>
      </c>
      <c r="C428" s="177">
        <v>40639</v>
      </c>
      <c r="D428" s="109" t="s">
        <v>298</v>
      </c>
      <c r="E428" s="106">
        <v>459.62</v>
      </c>
      <c r="F428" s="212"/>
      <c r="G428" s="184"/>
      <c r="H428" s="179"/>
      <c r="I428" s="184"/>
      <c r="J428" s="184"/>
      <c r="K428" s="179"/>
      <c r="L428" s="179"/>
      <c r="M428" s="185"/>
      <c r="N428" s="191"/>
      <c r="O428" s="192"/>
      <c r="P428" s="55"/>
      <c r="Q428" s="55"/>
      <c r="R428" s="55"/>
      <c r="S428" s="55"/>
      <c r="T428" s="55"/>
      <c r="U428" s="55"/>
      <c r="V428" s="100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</row>
    <row r="429" spans="1:214" s="56" customFormat="1" ht="20.100000000000001" customHeight="1">
      <c r="A429" s="54"/>
      <c r="B429" s="69"/>
      <c r="C429" s="177"/>
      <c r="D429" s="109" t="s">
        <v>299</v>
      </c>
      <c r="E429" s="103">
        <v>434.43</v>
      </c>
      <c r="F429" s="212"/>
      <c r="G429" s="184"/>
      <c r="H429" s="179"/>
      <c r="I429" s="184"/>
      <c r="J429" s="184"/>
      <c r="K429" s="179"/>
      <c r="L429" s="179"/>
      <c r="M429" s="185"/>
      <c r="N429" s="191"/>
      <c r="O429" s="192"/>
      <c r="P429" s="55"/>
      <c r="Q429" s="55"/>
      <c r="R429" s="55"/>
      <c r="S429" s="55"/>
      <c r="T429" s="55"/>
      <c r="U429" s="55"/>
      <c r="V429" s="100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</row>
    <row r="430" spans="1:214" s="56" customFormat="1" ht="20.100000000000001" customHeight="1">
      <c r="A430" s="54"/>
      <c r="B430" s="69"/>
      <c r="C430" s="177"/>
      <c r="D430" s="109" t="s">
        <v>368</v>
      </c>
      <c r="E430" s="111">
        <v>512.64</v>
      </c>
      <c r="F430" s="212"/>
      <c r="G430" s="184"/>
      <c r="H430" s="179"/>
      <c r="I430" s="184"/>
      <c r="J430" s="184"/>
      <c r="K430" s="179"/>
      <c r="L430" s="179"/>
      <c r="M430" s="185"/>
      <c r="N430" s="191"/>
      <c r="O430" s="192"/>
      <c r="P430" s="55"/>
      <c r="Q430" s="55"/>
      <c r="R430" s="55"/>
      <c r="S430" s="55"/>
      <c r="T430" s="55"/>
      <c r="U430" s="55"/>
      <c r="V430" s="100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</row>
    <row r="431" spans="1:214" s="56" customFormat="1" ht="20.100000000000001" customHeight="1">
      <c r="A431" s="54"/>
      <c r="B431" s="69"/>
      <c r="C431" s="177"/>
      <c r="D431" s="109" t="s">
        <v>301</v>
      </c>
      <c r="E431" s="103">
        <v>723.72</v>
      </c>
      <c r="F431" s="212"/>
      <c r="G431" s="184"/>
      <c r="H431" s="179"/>
      <c r="I431" s="184"/>
      <c r="J431" s="184"/>
      <c r="K431" s="179"/>
      <c r="L431" s="179"/>
      <c r="M431" s="185"/>
      <c r="N431" s="191"/>
      <c r="O431" s="192"/>
      <c r="P431" s="55"/>
      <c r="Q431" s="55"/>
      <c r="R431" s="55"/>
      <c r="S431" s="55"/>
      <c r="T431" s="55"/>
      <c r="U431" s="55"/>
      <c r="V431" s="100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</row>
    <row r="432" spans="1:214" s="56" customFormat="1" ht="20.100000000000001" customHeight="1">
      <c r="A432" s="54"/>
      <c r="B432" s="69"/>
      <c r="C432" s="177"/>
      <c r="D432" s="109" t="s">
        <v>340</v>
      </c>
      <c r="E432" s="103">
        <v>403.09</v>
      </c>
      <c r="F432" s="212"/>
      <c r="G432" s="184"/>
      <c r="H432" s="179"/>
      <c r="I432" s="184"/>
      <c r="J432" s="184"/>
      <c r="K432" s="179"/>
      <c r="L432" s="179"/>
      <c r="M432" s="185"/>
      <c r="N432" s="191"/>
      <c r="O432" s="192"/>
      <c r="P432" s="55"/>
      <c r="Q432" s="55"/>
      <c r="R432" s="55"/>
      <c r="S432" s="55"/>
      <c r="T432" s="55"/>
      <c r="U432" s="55"/>
      <c r="V432" s="100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</row>
    <row r="433" spans="1:214" s="56" customFormat="1" ht="20.100000000000001" customHeight="1">
      <c r="A433" s="54"/>
      <c r="B433" s="69"/>
      <c r="C433" s="177"/>
      <c r="D433" s="109" t="s">
        <v>376</v>
      </c>
      <c r="E433" s="103">
        <v>483.23</v>
      </c>
      <c r="F433" s="212"/>
      <c r="G433" s="184"/>
      <c r="H433" s="179"/>
      <c r="I433" s="184"/>
      <c r="J433" s="184"/>
      <c r="K433" s="179"/>
      <c r="L433" s="179"/>
      <c r="M433" s="185"/>
      <c r="N433" s="191"/>
      <c r="O433" s="192"/>
      <c r="P433" s="55"/>
      <c r="Q433" s="55"/>
      <c r="R433" s="55"/>
      <c r="S433" s="55"/>
      <c r="T433" s="55"/>
      <c r="U433" s="55"/>
      <c r="V433" s="100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</row>
    <row r="434" spans="1:214" s="56" customFormat="1" ht="20.100000000000001" customHeight="1">
      <c r="A434" s="54"/>
      <c r="B434" s="69"/>
      <c r="C434" s="177"/>
      <c r="D434" s="109" t="s">
        <v>303</v>
      </c>
      <c r="E434" s="103">
        <v>429.86</v>
      </c>
      <c r="F434" s="212"/>
      <c r="G434" s="184"/>
      <c r="H434" s="179"/>
      <c r="I434" s="184"/>
      <c r="J434" s="184"/>
      <c r="K434" s="179"/>
      <c r="L434" s="179"/>
      <c r="M434" s="185"/>
      <c r="N434" s="191"/>
      <c r="O434" s="192"/>
      <c r="P434" s="55"/>
      <c r="Q434" s="55"/>
      <c r="R434" s="55"/>
      <c r="S434" s="55"/>
      <c r="T434" s="55"/>
      <c r="U434" s="55"/>
      <c r="V434" s="100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</row>
    <row r="435" spans="1:214" s="56" customFormat="1" ht="20.100000000000001" customHeight="1">
      <c r="A435" s="54"/>
      <c r="B435" s="69"/>
      <c r="C435" s="177"/>
      <c r="D435" s="109" t="s">
        <v>304</v>
      </c>
      <c r="E435" s="103">
        <v>397.42</v>
      </c>
      <c r="F435" s="212"/>
      <c r="G435" s="184"/>
      <c r="H435" s="179"/>
      <c r="I435" s="184"/>
      <c r="J435" s="184"/>
      <c r="K435" s="179"/>
      <c r="L435" s="179"/>
      <c r="M435" s="185"/>
      <c r="N435" s="191"/>
      <c r="O435" s="192"/>
      <c r="P435" s="55"/>
      <c r="Q435" s="55"/>
      <c r="R435" s="55"/>
      <c r="S435" s="55"/>
      <c r="T435" s="55"/>
      <c r="U435" s="55"/>
      <c r="V435" s="100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</row>
    <row r="436" spans="1:214" s="56" customFormat="1" ht="20.100000000000001" customHeight="1">
      <c r="A436" s="54"/>
      <c r="B436" s="69"/>
      <c r="C436" s="177"/>
      <c r="D436" s="109" t="s">
        <v>305</v>
      </c>
      <c r="E436" s="103">
        <v>515.49</v>
      </c>
      <c r="F436" s="212"/>
      <c r="G436" s="184"/>
      <c r="H436" s="179"/>
      <c r="I436" s="184"/>
      <c r="J436" s="184"/>
      <c r="K436" s="179"/>
      <c r="L436" s="179"/>
      <c r="M436" s="185"/>
      <c r="N436" s="191"/>
      <c r="O436" s="192"/>
      <c r="P436" s="55"/>
      <c r="Q436" s="55"/>
      <c r="R436" s="55"/>
      <c r="S436" s="55"/>
      <c r="T436" s="55"/>
      <c r="U436" s="55"/>
      <c r="V436" s="100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</row>
    <row r="437" spans="1:214" s="56" customFormat="1" ht="20.100000000000001" customHeight="1">
      <c r="A437" s="54"/>
      <c r="B437" s="69"/>
      <c r="C437" s="177"/>
      <c r="D437" s="109" t="s">
        <v>306</v>
      </c>
      <c r="E437" s="103">
        <v>483.23</v>
      </c>
      <c r="F437" s="212"/>
      <c r="G437" s="184"/>
      <c r="H437" s="179"/>
      <c r="I437" s="184"/>
      <c r="J437" s="184"/>
      <c r="K437" s="179"/>
      <c r="L437" s="179"/>
      <c r="M437" s="185"/>
      <c r="N437" s="191"/>
      <c r="O437" s="192"/>
      <c r="P437" s="55"/>
      <c r="Q437" s="55"/>
      <c r="R437" s="55"/>
      <c r="S437" s="55"/>
      <c r="T437" s="55"/>
      <c r="U437" s="55"/>
      <c r="V437" s="100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</row>
    <row r="438" spans="1:214" s="56" customFormat="1" ht="20.100000000000001" customHeight="1">
      <c r="A438" s="54"/>
      <c r="B438" s="69"/>
      <c r="C438" s="177"/>
      <c r="D438" s="109" t="s">
        <v>307</v>
      </c>
      <c r="E438" s="103">
        <v>664.9</v>
      </c>
      <c r="F438" s="212"/>
      <c r="G438" s="184"/>
      <c r="H438" s="179"/>
      <c r="I438" s="184"/>
      <c r="J438" s="184"/>
      <c r="K438" s="179"/>
      <c r="L438" s="179"/>
      <c r="M438" s="185"/>
      <c r="N438" s="191"/>
      <c r="O438" s="192"/>
      <c r="P438" s="55"/>
      <c r="Q438" s="55"/>
      <c r="R438" s="55"/>
      <c r="S438" s="55"/>
      <c r="T438" s="55"/>
      <c r="U438" s="55"/>
      <c r="V438" s="100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</row>
    <row r="439" spans="1:214" s="56" customFormat="1" ht="20.100000000000001" customHeight="1">
      <c r="A439" s="54"/>
      <c r="B439" s="69"/>
      <c r="C439" s="177"/>
      <c r="D439" s="109" t="s">
        <v>341</v>
      </c>
      <c r="E439" s="103">
        <v>600.87</v>
      </c>
      <c r="F439" s="212"/>
      <c r="G439" s="184"/>
      <c r="H439" s="179"/>
      <c r="I439" s="184"/>
      <c r="J439" s="184"/>
      <c r="K439" s="179"/>
      <c r="L439" s="179"/>
      <c r="M439" s="185"/>
      <c r="N439" s="191"/>
      <c r="O439" s="192"/>
      <c r="P439" s="55"/>
      <c r="Q439" s="55"/>
      <c r="R439" s="55"/>
      <c r="S439" s="55"/>
      <c r="T439" s="55"/>
      <c r="U439" s="55"/>
      <c r="V439" s="100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</row>
    <row r="440" spans="1:214" s="56" customFormat="1" ht="20.100000000000001" customHeight="1">
      <c r="A440" s="54"/>
      <c r="B440" s="69"/>
      <c r="C440" s="177"/>
      <c r="D440" s="109" t="s">
        <v>364</v>
      </c>
      <c r="E440" s="103">
        <v>542.04999999999995</v>
      </c>
      <c r="F440" s="212"/>
      <c r="G440" s="184"/>
      <c r="H440" s="179"/>
      <c r="I440" s="184"/>
      <c r="J440" s="184"/>
      <c r="K440" s="179"/>
      <c r="L440" s="179"/>
      <c r="M440" s="185"/>
      <c r="N440" s="191"/>
      <c r="O440" s="192"/>
      <c r="P440" s="55"/>
      <c r="Q440" s="55"/>
      <c r="R440" s="55"/>
      <c r="S440" s="55"/>
      <c r="T440" s="55"/>
      <c r="U440" s="55"/>
      <c r="V440" s="100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</row>
    <row r="441" spans="1:214" s="56" customFormat="1" ht="20.100000000000001" customHeight="1">
      <c r="A441" s="195" t="s">
        <v>0</v>
      </c>
      <c r="B441" s="44">
        <f>SUM(B428:B440)</f>
        <v>6599.4</v>
      </c>
      <c r="C441" s="209"/>
      <c r="D441" s="195"/>
      <c r="E441" s="44">
        <f>SUM(E428:E440)</f>
        <v>6650.5499999999993</v>
      </c>
      <c r="F441" s="213"/>
      <c r="G441" s="186"/>
      <c r="H441" s="186"/>
      <c r="I441" s="186"/>
      <c r="J441" s="186"/>
      <c r="K441" s="179"/>
      <c r="L441" s="185"/>
      <c r="M441" s="185"/>
      <c r="N441" s="185"/>
      <c r="O441" s="185"/>
      <c r="P441" s="55"/>
      <c r="Q441" s="55"/>
      <c r="R441" s="55"/>
      <c r="S441" s="55"/>
      <c r="T441" s="55"/>
      <c r="U441" s="55"/>
      <c r="V441" s="100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</row>
    <row r="442" spans="1:214" s="56" customFormat="1" ht="20.100000000000001" customHeight="1">
      <c r="A442" s="53" t="s">
        <v>401</v>
      </c>
      <c r="B442" s="214">
        <v>6599.4</v>
      </c>
      <c r="C442" s="177">
        <v>40667</v>
      </c>
      <c r="D442" s="109" t="s">
        <v>298</v>
      </c>
      <c r="E442" s="106">
        <v>477.79</v>
      </c>
      <c r="F442" s="212"/>
      <c r="G442" s="184"/>
      <c r="H442" s="179"/>
      <c r="I442" s="184"/>
      <c r="J442" s="184"/>
      <c r="K442" s="179"/>
      <c r="L442" s="179"/>
      <c r="M442" s="185"/>
      <c r="N442" s="191"/>
      <c r="O442" s="192"/>
      <c r="P442" s="55"/>
      <c r="Q442" s="55"/>
      <c r="R442" s="55"/>
      <c r="S442" s="55"/>
      <c r="T442" s="55"/>
      <c r="U442" s="55"/>
      <c r="V442" s="100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</row>
    <row r="443" spans="1:214" s="56" customFormat="1" ht="20.100000000000001" customHeight="1">
      <c r="A443" s="54"/>
      <c r="B443" s="69"/>
      <c r="C443" s="177"/>
      <c r="D443" s="109" t="s">
        <v>299</v>
      </c>
      <c r="E443" s="103">
        <v>452.6</v>
      </c>
      <c r="F443" s="212"/>
      <c r="G443" s="184"/>
      <c r="H443" s="179"/>
      <c r="I443" s="184"/>
      <c r="J443" s="184"/>
      <c r="K443" s="179"/>
      <c r="L443" s="179"/>
      <c r="M443" s="185"/>
      <c r="N443" s="191"/>
      <c r="O443" s="192"/>
      <c r="P443" s="55"/>
      <c r="Q443" s="55"/>
      <c r="R443" s="55"/>
      <c r="S443" s="55"/>
      <c r="T443" s="55"/>
      <c r="U443" s="55"/>
      <c r="V443" s="100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G443" s="55"/>
      <c r="GH443" s="55"/>
      <c r="GI443" s="55"/>
      <c r="GJ443" s="55"/>
      <c r="GK443" s="55"/>
      <c r="GL443" s="55"/>
      <c r="GM443" s="55"/>
      <c r="GN443" s="55"/>
      <c r="GO443" s="55"/>
      <c r="GP443" s="55"/>
      <c r="GQ443" s="55"/>
      <c r="GR443" s="55"/>
      <c r="GS443" s="55"/>
      <c r="GT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</row>
    <row r="444" spans="1:214" s="56" customFormat="1" ht="20.100000000000001" customHeight="1">
      <c r="A444" s="54"/>
      <c r="B444" s="69"/>
      <c r="C444" s="177"/>
      <c r="D444" s="109" t="s">
        <v>368</v>
      </c>
      <c r="E444" s="111">
        <v>530.80999999999995</v>
      </c>
      <c r="F444" s="212"/>
      <c r="G444" s="184"/>
      <c r="H444" s="179"/>
      <c r="I444" s="184"/>
      <c r="J444" s="184"/>
      <c r="K444" s="179"/>
      <c r="L444" s="179"/>
      <c r="M444" s="185"/>
      <c r="N444" s="191"/>
      <c r="O444" s="192"/>
      <c r="P444" s="55"/>
      <c r="Q444" s="55"/>
      <c r="R444" s="55"/>
      <c r="S444" s="55"/>
      <c r="T444" s="55"/>
      <c r="U444" s="55"/>
      <c r="V444" s="100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  <c r="GG444" s="55"/>
      <c r="GH444" s="55"/>
      <c r="GI444" s="55"/>
      <c r="GJ444" s="55"/>
      <c r="GK444" s="55"/>
      <c r="GL444" s="55"/>
      <c r="GM444" s="55"/>
      <c r="GN444" s="55"/>
      <c r="GO444" s="55"/>
      <c r="GP444" s="55"/>
      <c r="GQ444" s="55"/>
      <c r="GR444" s="55"/>
      <c r="GS444" s="55"/>
      <c r="GT444" s="55"/>
      <c r="GU444" s="55"/>
      <c r="GV444" s="55"/>
      <c r="GW444" s="55"/>
      <c r="GX444" s="55"/>
      <c r="GY444" s="55"/>
      <c r="GZ444" s="55"/>
      <c r="HA444" s="55"/>
      <c r="HB444" s="55"/>
      <c r="HC444" s="55"/>
      <c r="HD444" s="55"/>
      <c r="HE444" s="55"/>
      <c r="HF444" s="55"/>
    </row>
    <row r="445" spans="1:214" s="56" customFormat="1" ht="20.100000000000001" customHeight="1">
      <c r="A445" s="54"/>
      <c r="B445" s="69"/>
      <c r="C445" s="177"/>
      <c r="D445" s="109" t="s">
        <v>301</v>
      </c>
      <c r="E445" s="103">
        <v>560.22</v>
      </c>
      <c r="F445" s="212"/>
      <c r="G445" s="184"/>
      <c r="H445" s="179"/>
      <c r="I445" s="184"/>
      <c r="J445" s="184"/>
      <c r="K445" s="179"/>
      <c r="L445" s="179"/>
      <c r="M445" s="185"/>
      <c r="N445" s="191"/>
      <c r="O445" s="192"/>
      <c r="P445" s="55"/>
      <c r="Q445" s="55"/>
      <c r="R445" s="55"/>
      <c r="S445" s="55"/>
      <c r="T445" s="55"/>
      <c r="U445" s="55"/>
      <c r="V445" s="100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</row>
    <row r="446" spans="1:214" s="56" customFormat="1" ht="20.100000000000001" customHeight="1">
      <c r="A446" s="54"/>
      <c r="B446" s="69"/>
      <c r="C446" s="177"/>
      <c r="D446" s="109" t="s">
        <v>340</v>
      </c>
      <c r="E446" s="103">
        <v>421.26</v>
      </c>
      <c r="F446" s="212"/>
      <c r="G446" s="184"/>
      <c r="H446" s="179"/>
      <c r="I446" s="184"/>
      <c r="J446" s="184"/>
      <c r="K446" s="179"/>
      <c r="L446" s="179"/>
      <c r="M446" s="185"/>
      <c r="N446" s="191"/>
      <c r="O446" s="192"/>
      <c r="P446" s="55"/>
      <c r="Q446" s="55"/>
      <c r="R446" s="55"/>
      <c r="S446" s="55"/>
      <c r="T446" s="55"/>
      <c r="U446" s="55"/>
      <c r="V446" s="100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  <c r="GG446" s="55"/>
      <c r="GH446" s="55"/>
      <c r="GI446" s="55"/>
      <c r="GJ446" s="55"/>
      <c r="GK446" s="55"/>
      <c r="GL446" s="55"/>
      <c r="GM446" s="55"/>
      <c r="GN446" s="55"/>
      <c r="GO446" s="55"/>
      <c r="GP446" s="55"/>
      <c r="GQ446" s="55"/>
      <c r="GR446" s="55"/>
      <c r="GS446" s="55"/>
      <c r="GT446" s="55"/>
      <c r="GU446" s="55"/>
      <c r="GV446" s="55"/>
      <c r="GW446" s="55"/>
      <c r="GX446" s="55"/>
      <c r="GY446" s="55"/>
      <c r="GZ446" s="55"/>
      <c r="HA446" s="55"/>
      <c r="HB446" s="55"/>
      <c r="HC446" s="55"/>
      <c r="HD446" s="55"/>
      <c r="HE446" s="55"/>
      <c r="HF446" s="55"/>
    </row>
    <row r="447" spans="1:214" s="56" customFormat="1" ht="20.100000000000001" customHeight="1">
      <c r="A447" s="54"/>
      <c r="B447" s="69"/>
      <c r="C447" s="177"/>
      <c r="D447" s="109" t="s">
        <v>376</v>
      </c>
      <c r="E447" s="103">
        <v>501.4</v>
      </c>
      <c r="F447" s="212"/>
      <c r="G447" s="184"/>
      <c r="H447" s="179"/>
      <c r="I447" s="184"/>
      <c r="J447" s="184"/>
      <c r="K447" s="179"/>
      <c r="L447" s="179"/>
      <c r="M447" s="185"/>
      <c r="N447" s="191"/>
      <c r="O447" s="192"/>
      <c r="P447" s="55"/>
      <c r="Q447" s="55"/>
      <c r="R447" s="55"/>
      <c r="S447" s="55"/>
      <c r="T447" s="55"/>
      <c r="U447" s="55"/>
      <c r="V447" s="100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  <c r="EA447" s="55"/>
      <c r="EB447" s="55"/>
      <c r="EC447" s="55"/>
      <c r="ED447" s="55"/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</row>
    <row r="448" spans="1:214" s="56" customFormat="1" ht="20.100000000000001" customHeight="1">
      <c r="A448" s="54"/>
      <c r="B448" s="69"/>
      <c r="C448" s="177"/>
      <c r="D448" s="109" t="s">
        <v>303</v>
      </c>
      <c r="E448" s="103">
        <v>448.03</v>
      </c>
      <c r="F448" s="212"/>
      <c r="G448" s="184"/>
      <c r="H448" s="179"/>
      <c r="I448" s="184"/>
      <c r="J448" s="184"/>
      <c r="K448" s="179"/>
      <c r="L448" s="179"/>
      <c r="M448" s="185"/>
      <c r="N448" s="191"/>
      <c r="O448" s="192"/>
      <c r="P448" s="55"/>
      <c r="Q448" s="55"/>
      <c r="R448" s="55"/>
      <c r="S448" s="55"/>
      <c r="T448" s="55"/>
      <c r="U448" s="55"/>
      <c r="V448" s="100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  <c r="EA448" s="55"/>
      <c r="EB448" s="55"/>
      <c r="EC448" s="55"/>
      <c r="ED448" s="55"/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G448" s="55"/>
      <c r="GH448" s="55"/>
      <c r="GI448" s="55"/>
      <c r="GJ448" s="55"/>
      <c r="GK448" s="55"/>
      <c r="GL448" s="55"/>
      <c r="GM448" s="55"/>
      <c r="GN448" s="55"/>
      <c r="GO448" s="55"/>
      <c r="GP448" s="55"/>
      <c r="GQ448" s="55"/>
      <c r="GR448" s="55"/>
      <c r="GS448" s="55"/>
      <c r="GT448" s="55"/>
      <c r="GU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</row>
    <row r="449" spans="1:214" s="56" customFormat="1" ht="20.100000000000001" customHeight="1">
      <c r="A449" s="54"/>
      <c r="B449" s="69"/>
      <c r="C449" s="177"/>
      <c r="D449" s="109" t="s">
        <v>304</v>
      </c>
      <c r="E449" s="103">
        <v>415.59</v>
      </c>
      <c r="F449" s="212"/>
      <c r="G449" s="184"/>
      <c r="H449" s="179"/>
      <c r="I449" s="184"/>
      <c r="J449" s="184"/>
      <c r="K449" s="179"/>
      <c r="L449" s="179"/>
      <c r="M449" s="185"/>
      <c r="N449" s="191"/>
      <c r="O449" s="192"/>
      <c r="P449" s="55"/>
      <c r="Q449" s="55"/>
      <c r="R449" s="55"/>
      <c r="S449" s="55"/>
      <c r="T449" s="55"/>
      <c r="U449" s="55"/>
      <c r="V449" s="100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  <c r="EA449" s="55"/>
      <c r="EB449" s="55"/>
      <c r="EC449" s="55"/>
      <c r="ED449" s="55"/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  <c r="GG449" s="55"/>
      <c r="GH449" s="55"/>
      <c r="GI449" s="55"/>
      <c r="GJ449" s="55"/>
      <c r="GK449" s="55"/>
      <c r="GL449" s="55"/>
      <c r="GM449" s="55"/>
      <c r="GN449" s="55"/>
      <c r="GO449" s="55"/>
      <c r="GP449" s="55"/>
      <c r="GQ449" s="55"/>
      <c r="GR449" s="55"/>
      <c r="GS449" s="55"/>
      <c r="GT449" s="55"/>
      <c r="GU449" s="55"/>
      <c r="GV449" s="55"/>
      <c r="GW449" s="55"/>
      <c r="GX449" s="55"/>
      <c r="GY449" s="55"/>
      <c r="GZ449" s="55"/>
      <c r="HA449" s="55"/>
      <c r="HB449" s="55"/>
      <c r="HC449" s="55"/>
      <c r="HD449" s="55"/>
      <c r="HE449" s="55"/>
      <c r="HF449" s="55"/>
    </row>
    <row r="450" spans="1:214" s="56" customFormat="1" ht="20.100000000000001" customHeight="1">
      <c r="A450" s="54"/>
      <c r="B450" s="69"/>
      <c r="C450" s="177"/>
      <c r="D450" s="109" t="s">
        <v>305</v>
      </c>
      <c r="E450" s="103">
        <v>533.66</v>
      </c>
      <c r="F450" s="212"/>
      <c r="G450" s="184"/>
      <c r="H450" s="179"/>
      <c r="I450" s="184"/>
      <c r="J450" s="184"/>
      <c r="K450" s="179"/>
      <c r="L450" s="179"/>
      <c r="M450" s="185"/>
      <c r="N450" s="191"/>
      <c r="O450" s="192"/>
      <c r="P450" s="55"/>
      <c r="Q450" s="55"/>
      <c r="R450" s="55"/>
      <c r="S450" s="55"/>
      <c r="T450" s="55"/>
      <c r="U450" s="55"/>
      <c r="V450" s="100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  <c r="GG450" s="55"/>
      <c r="GH450" s="55"/>
      <c r="GI450" s="55"/>
      <c r="GJ450" s="55"/>
      <c r="GK450" s="55"/>
      <c r="GL450" s="55"/>
      <c r="GM450" s="55"/>
      <c r="GN450" s="55"/>
      <c r="GO450" s="55"/>
      <c r="GP450" s="55"/>
      <c r="GQ450" s="55"/>
      <c r="GR450" s="55"/>
      <c r="GS450" s="55"/>
      <c r="GT450" s="55"/>
      <c r="GU450" s="55"/>
      <c r="GV450" s="55"/>
      <c r="GW450" s="55"/>
      <c r="GX450" s="55"/>
      <c r="GY450" s="55"/>
      <c r="GZ450" s="55"/>
      <c r="HA450" s="55"/>
      <c r="HB450" s="55"/>
      <c r="HC450" s="55"/>
      <c r="HD450" s="55"/>
      <c r="HE450" s="55"/>
      <c r="HF450" s="55"/>
    </row>
    <row r="451" spans="1:214" s="56" customFormat="1" ht="20.100000000000001" customHeight="1">
      <c r="A451" s="54"/>
      <c r="B451" s="69"/>
      <c r="C451" s="177"/>
      <c r="D451" s="109" t="s">
        <v>306</v>
      </c>
      <c r="E451" s="103">
        <v>683.07</v>
      </c>
      <c r="F451" s="212"/>
      <c r="G451" s="184"/>
      <c r="H451" s="179"/>
      <c r="I451" s="184"/>
      <c r="J451" s="184"/>
      <c r="K451" s="179"/>
      <c r="L451" s="179"/>
      <c r="M451" s="185"/>
      <c r="N451" s="191"/>
      <c r="O451" s="192"/>
      <c r="P451" s="55"/>
      <c r="Q451" s="55"/>
      <c r="R451" s="55"/>
      <c r="S451" s="55"/>
      <c r="T451" s="55"/>
      <c r="U451" s="55"/>
      <c r="V451" s="100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  <c r="EA451" s="55"/>
      <c r="EB451" s="55"/>
      <c r="EC451" s="55"/>
      <c r="ED451" s="55"/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  <c r="GG451" s="55"/>
      <c r="GH451" s="55"/>
      <c r="GI451" s="55"/>
      <c r="GJ451" s="55"/>
      <c r="GK451" s="55"/>
      <c r="GL451" s="55"/>
      <c r="GM451" s="55"/>
      <c r="GN451" s="55"/>
      <c r="GO451" s="55"/>
      <c r="GP451" s="55"/>
      <c r="GQ451" s="55"/>
      <c r="GR451" s="55"/>
      <c r="GS451" s="55"/>
      <c r="GT451" s="55"/>
      <c r="GU451" s="55"/>
      <c r="GV451" s="55"/>
      <c r="GW451" s="55"/>
      <c r="GX451" s="55"/>
      <c r="GY451" s="55"/>
      <c r="GZ451" s="55"/>
      <c r="HA451" s="55"/>
      <c r="HB451" s="55"/>
      <c r="HC451" s="55"/>
      <c r="HD451" s="55"/>
      <c r="HE451" s="55"/>
      <c r="HF451" s="55"/>
    </row>
    <row r="452" spans="1:214" s="56" customFormat="1" ht="20.100000000000001" customHeight="1">
      <c r="A452" s="54"/>
      <c r="B452" s="69"/>
      <c r="C452" s="177"/>
      <c r="D452" s="109" t="s">
        <v>307</v>
      </c>
      <c r="E452" s="103">
        <v>501.4</v>
      </c>
      <c r="F452" s="212"/>
      <c r="G452" s="184"/>
      <c r="H452" s="179"/>
      <c r="I452" s="184"/>
      <c r="J452" s="184"/>
      <c r="K452" s="179"/>
      <c r="L452" s="179"/>
      <c r="M452" s="185"/>
      <c r="N452" s="191"/>
      <c r="O452" s="192"/>
      <c r="P452" s="55"/>
      <c r="Q452" s="55"/>
      <c r="R452" s="55"/>
      <c r="S452" s="55"/>
      <c r="T452" s="55"/>
      <c r="U452" s="55"/>
      <c r="V452" s="100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  <c r="EA452" s="55"/>
      <c r="EB452" s="55"/>
      <c r="EC452" s="55"/>
      <c r="ED452" s="55"/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  <c r="GG452" s="55"/>
      <c r="GH452" s="55"/>
      <c r="GI452" s="55"/>
      <c r="GJ452" s="55"/>
      <c r="GK452" s="55"/>
      <c r="GL452" s="55"/>
      <c r="GM452" s="55"/>
      <c r="GN452" s="55"/>
      <c r="GO452" s="55"/>
      <c r="GP452" s="55"/>
      <c r="GQ452" s="55"/>
      <c r="GR452" s="55"/>
      <c r="GS452" s="55"/>
      <c r="GT452" s="55"/>
      <c r="GU452" s="55"/>
      <c r="GV452" s="55"/>
      <c r="GW452" s="55"/>
      <c r="GX452" s="55"/>
      <c r="GY452" s="55"/>
      <c r="GZ452" s="55"/>
      <c r="HA452" s="55"/>
      <c r="HB452" s="55"/>
      <c r="HC452" s="55"/>
      <c r="HD452" s="55"/>
      <c r="HE452" s="55"/>
      <c r="HF452" s="55"/>
    </row>
    <row r="453" spans="1:214" s="56" customFormat="1" ht="20.100000000000001" customHeight="1">
      <c r="A453" s="54"/>
      <c r="B453" s="69"/>
      <c r="C453" s="177"/>
      <c r="D453" s="109" t="s">
        <v>341</v>
      </c>
      <c r="E453" s="103">
        <v>619.04</v>
      </c>
      <c r="F453" s="212"/>
      <c r="G453" s="184"/>
      <c r="H453" s="179"/>
      <c r="I453" s="184"/>
      <c r="J453" s="184"/>
      <c r="K453" s="179"/>
      <c r="L453" s="179"/>
      <c r="M453" s="185"/>
      <c r="N453" s="191"/>
      <c r="O453" s="192"/>
      <c r="P453" s="55"/>
      <c r="Q453" s="55"/>
      <c r="R453" s="55"/>
      <c r="S453" s="55"/>
      <c r="T453" s="55"/>
      <c r="U453" s="55"/>
      <c r="V453" s="100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  <c r="EA453" s="55"/>
      <c r="EB453" s="55"/>
      <c r="EC453" s="55"/>
      <c r="ED453" s="55"/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  <c r="GG453" s="55"/>
      <c r="GH453" s="55"/>
      <c r="GI453" s="55"/>
      <c r="GJ453" s="55"/>
      <c r="GK453" s="55"/>
      <c r="GL453" s="55"/>
      <c r="GM453" s="55"/>
      <c r="GN453" s="55"/>
      <c r="GO453" s="55"/>
      <c r="GP453" s="55"/>
      <c r="GQ453" s="55"/>
      <c r="GR453" s="55"/>
      <c r="GS453" s="55"/>
      <c r="GT453" s="55"/>
      <c r="GU453" s="55"/>
      <c r="GV453" s="55"/>
      <c r="GW453" s="55"/>
      <c r="GX453" s="55"/>
      <c r="GY453" s="55"/>
      <c r="GZ453" s="55"/>
      <c r="HA453" s="55"/>
      <c r="HB453" s="55"/>
      <c r="HC453" s="55"/>
      <c r="HD453" s="55"/>
      <c r="HE453" s="55"/>
      <c r="HF453" s="55"/>
    </row>
    <row r="454" spans="1:214" s="56" customFormat="1" ht="20.100000000000001" customHeight="1">
      <c r="A454" s="54"/>
      <c r="B454" s="69"/>
      <c r="C454" s="177"/>
      <c r="D454" s="109" t="s">
        <v>364</v>
      </c>
      <c r="E454" s="103">
        <v>560.22</v>
      </c>
      <c r="F454" s="212"/>
      <c r="G454" s="184"/>
      <c r="H454" s="179"/>
      <c r="I454" s="184"/>
      <c r="J454" s="184"/>
      <c r="K454" s="179"/>
      <c r="L454" s="179"/>
      <c r="M454" s="185"/>
      <c r="N454" s="191"/>
      <c r="O454" s="192"/>
      <c r="P454" s="55"/>
      <c r="Q454" s="55"/>
      <c r="R454" s="55"/>
      <c r="S454" s="55"/>
      <c r="T454" s="55"/>
      <c r="U454" s="55"/>
      <c r="V454" s="100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  <c r="EA454" s="55"/>
      <c r="EB454" s="55"/>
      <c r="EC454" s="55"/>
      <c r="ED454" s="55"/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  <c r="GG454" s="55"/>
      <c r="GH454" s="55"/>
      <c r="GI454" s="55"/>
      <c r="GJ454" s="55"/>
      <c r="GK454" s="55"/>
      <c r="GL454" s="55"/>
      <c r="GM454" s="55"/>
      <c r="GN454" s="55"/>
      <c r="GO454" s="55"/>
      <c r="GP454" s="55"/>
      <c r="GQ454" s="55"/>
      <c r="GR454" s="55"/>
      <c r="GS454" s="55"/>
      <c r="GT454" s="55"/>
      <c r="GU454" s="55"/>
      <c r="GV454" s="55"/>
      <c r="GW454" s="55"/>
      <c r="GX454" s="55"/>
      <c r="GY454" s="55"/>
      <c r="GZ454" s="55"/>
      <c r="HA454" s="55"/>
      <c r="HB454" s="55"/>
      <c r="HC454" s="55"/>
      <c r="HD454" s="55"/>
      <c r="HE454" s="55"/>
      <c r="HF454" s="55"/>
    </row>
    <row r="455" spans="1:214" s="56" customFormat="1" ht="20.100000000000001" customHeight="1">
      <c r="A455" s="195" t="s">
        <v>0</v>
      </c>
      <c r="B455" s="44">
        <f>SUM(B442:B454)</f>
        <v>6599.4</v>
      </c>
      <c r="C455" s="209"/>
      <c r="D455" s="195"/>
      <c r="E455" s="44">
        <f>SUM(E442:E454)</f>
        <v>6705.09</v>
      </c>
      <c r="F455" s="213"/>
      <c r="G455" s="186"/>
      <c r="H455" s="186"/>
      <c r="I455" s="186"/>
      <c r="J455" s="186"/>
      <c r="K455" s="179"/>
      <c r="L455" s="185"/>
      <c r="M455" s="185"/>
      <c r="N455" s="185"/>
      <c r="O455" s="185"/>
      <c r="P455" s="55"/>
      <c r="Q455" s="55"/>
      <c r="R455" s="55"/>
      <c r="S455" s="55"/>
      <c r="T455" s="55"/>
      <c r="U455" s="55"/>
      <c r="V455" s="100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  <c r="EA455" s="55"/>
      <c r="EB455" s="55"/>
      <c r="EC455" s="55"/>
      <c r="ED455" s="55"/>
      <c r="EE455" s="55"/>
      <c r="EF455" s="55"/>
      <c r="EG455" s="55"/>
      <c r="EH455" s="55"/>
      <c r="EI455" s="55"/>
      <c r="EJ455" s="55"/>
      <c r="EK455" s="55"/>
      <c r="EL455" s="55"/>
      <c r="EM455" s="55"/>
      <c r="EN455" s="55"/>
      <c r="EO455" s="55"/>
      <c r="EP455" s="55"/>
      <c r="EQ455" s="55"/>
      <c r="ER455" s="55"/>
      <c r="ES455" s="55"/>
      <c r="ET455" s="55"/>
      <c r="EU455" s="55"/>
      <c r="EV455" s="55"/>
      <c r="EW455" s="55"/>
      <c r="EX455" s="55"/>
      <c r="EY455" s="55"/>
      <c r="EZ455" s="55"/>
      <c r="FA455" s="55"/>
      <c r="FB455" s="55"/>
      <c r="FC455" s="55"/>
      <c r="FD455" s="55"/>
      <c r="FE455" s="55"/>
      <c r="FF455" s="55"/>
      <c r="FG455" s="55"/>
      <c r="FH455" s="55"/>
      <c r="FI455" s="55"/>
      <c r="FJ455" s="55"/>
      <c r="FK455" s="55"/>
      <c r="FL455" s="55"/>
      <c r="FM455" s="55"/>
      <c r="FN455" s="55"/>
      <c r="FO455" s="55"/>
      <c r="FP455" s="55"/>
      <c r="FQ455" s="55"/>
      <c r="FR455" s="55"/>
      <c r="FS455" s="55"/>
      <c r="FT455" s="55"/>
      <c r="FU455" s="55"/>
      <c r="FV455" s="55"/>
      <c r="FW455" s="55"/>
      <c r="FX455" s="55"/>
      <c r="FY455" s="55"/>
      <c r="FZ455" s="55"/>
      <c r="GA455" s="55"/>
      <c r="GB455" s="55"/>
      <c r="GC455" s="55"/>
      <c r="GD455" s="55"/>
      <c r="GE455" s="55"/>
      <c r="GF455" s="55"/>
      <c r="GG455" s="55"/>
      <c r="GH455" s="55"/>
      <c r="GI455" s="55"/>
      <c r="GJ455" s="55"/>
      <c r="GK455" s="55"/>
      <c r="GL455" s="55"/>
      <c r="GM455" s="55"/>
      <c r="GN455" s="55"/>
      <c r="GO455" s="55"/>
      <c r="GP455" s="55"/>
      <c r="GQ455" s="55"/>
      <c r="GR455" s="55"/>
      <c r="GS455" s="55"/>
      <c r="GT455" s="55"/>
      <c r="GU455" s="55"/>
      <c r="GV455" s="55"/>
      <c r="GW455" s="55"/>
      <c r="GX455" s="55"/>
      <c r="GY455" s="55"/>
      <c r="GZ455" s="55"/>
      <c r="HA455" s="55"/>
      <c r="HB455" s="55"/>
      <c r="HC455" s="55"/>
      <c r="HD455" s="55"/>
      <c r="HE455" s="55"/>
      <c r="HF455" s="55"/>
    </row>
    <row r="456" spans="1:214" s="56" customFormat="1" ht="20.100000000000001" customHeight="1">
      <c r="A456" s="53" t="s">
        <v>406</v>
      </c>
      <c r="B456" s="69"/>
      <c r="C456" s="177"/>
      <c r="D456" s="109" t="s">
        <v>298</v>
      </c>
      <c r="E456" s="106">
        <v>477.79</v>
      </c>
      <c r="F456" s="212"/>
      <c r="G456" s="184"/>
      <c r="H456" s="179"/>
      <c r="I456" s="184"/>
      <c r="J456" s="184"/>
      <c r="K456" s="179"/>
      <c r="L456" s="179"/>
      <c r="M456" s="185"/>
      <c r="N456" s="191"/>
      <c r="O456" s="192"/>
      <c r="P456" s="55"/>
      <c r="Q456" s="55"/>
      <c r="R456" s="55"/>
      <c r="S456" s="55"/>
      <c r="T456" s="55"/>
      <c r="U456" s="55"/>
      <c r="V456" s="100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  <c r="EA456" s="55"/>
      <c r="EB456" s="55"/>
      <c r="EC456" s="55"/>
      <c r="ED456" s="55"/>
      <c r="EE456" s="55"/>
      <c r="EF456" s="55"/>
      <c r="EG456" s="55"/>
      <c r="EH456" s="55"/>
      <c r="EI456" s="55"/>
      <c r="EJ456" s="55"/>
      <c r="EK456" s="55"/>
      <c r="EL456" s="55"/>
      <c r="EM456" s="55"/>
      <c r="EN456" s="55"/>
      <c r="EO456" s="55"/>
      <c r="EP456" s="55"/>
      <c r="EQ456" s="55"/>
      <c r="ER456" s="55"/>
      <c r="ES456" s="55"/>
      <c r="ET456" s="55"/>
      <c r="EU456" s="55"/>
      <c r="EV456" s="55"/>
      <c r="EW456" s="55"/>
      <c r="EX456" s="55"/>
      <c r="EY456" s="55"/>
      <c r="EZ456" s="55"/>
      <c r="FA456" s="55"/>
      <c r="FB456" s="55"/>
      <c r="FC456" s="55"/>
      <c r="FD456" s="55"/>
      <c r="FE456" s="55"/>
      <c r="FF456" s="55"/>
      <c r="FG456" s="55"/>
      <c r="FH456" s="55"/>
      <c r="FI456" s="55"/>
      <c r="FJ456" s="55"/>
      <c r="FK456" s="55"/>
      <c r="FL456" s="55"/>
      <c r="FM456" s="55"/>
      <c r="FN456" s="55"/>
      <c r="FO456" s="55"/>
      <c r="FP456" s="55"/>
      <c r="FQ456" s="55"/>
      <c r="FR456" s="55"/>
      <c r="FS456" s="55"/>
      <c r="FT456" s="55"/>
      <c r="FU456" s="55"/>
      <c r="FV456" s="55"/>
      <c r="FW456" s="55"/>
      <c r="FX456" s="55"/>
      <c r="FY456" s="55"/>
      <c r="FZ456" s="55"/>
      <c r="GA456" s="55"/>
      <c r="GB456" s="55"/>
      <c r="GC456" s="55"/>
      <c r="GD456" s="55"/>
      <c r="GE456" s="55"/>
      <c r="GF456" s="55"/>
      <c r="GG456" s="55"/>
      <c r="GH456" s="55"/>
      <c r="GI456" s="55"/>
      <c r="GJ456" s="55"/>
      <c r="GK456" s="55"/>
      <c r="GL456" s="55"/>
      <c r="GM456" s="55"/>
      <c r="GN456" s="55"/>
      <c r="GO456" s="55"/>
      <c r="GP456" s="55"/>
      <c r="GQ456" s="55"/>
      <c r="GR456" s="55"/>
      <c r="GS456" s="55"/>
      <c r="GT456" s="55"/>
      <c r="GU456" s="55"/>
      <c r="GV456" s="55"/>
      <c r="GW456" s="55"/>
      <c r="GX456" s="55"/>
      <c r="GY456" s="55"/>
      <c r="GZ456" s="55"/>
      <c r="HA456" s="55"/>
      <c r="HB456" s="55"/>
      <c r="HC456" s="55"/>
      <c r="HD456" s="55"/>
      <c r="HE456" s="55"/>
      <c r="HF456" s="55"/>
    </row>
    <row r="457" spans="1:214" s="56" customFormat="1" ht="20.100000000000001" customHeight="1">
      <c r="A457" s="54"/>
      <c r="B457" s="69"/>
      <c r="C457" s="177"/>
      <c r="D457" s="109" t="s">
        <v>299</v>
      </c>
      <c r="E457" s="103">
        <v>452.6</v>
      </c>
      <c r="F457" s="212"/>
      <c r="G457" s="184"/>
      <c r="H457" s="179"/>
      <c r="I457" s="184"/>
      <c r="J457" s="184"/>
      <c r="K457" s="179"/>
      <c r="L457" s="179"/>
      <c r="M457" s="185"/>
      <c r="N457" s="191"/>
      <c r="O457" s="192"/>
      <c r="P457" s="55"/>
      <c r="Q457" s="55"/>
      <c r="R457" s="55"/>
      <c r="S457" s="55"/>
      <c r="T457" s="55"/>
      <c r="U457" s="55"/>
      <c r="V457" s="100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  <c r="EA457" s="55"/>
      <c r="EB457" s="55"/>
      <c r="EC457" s="55"/>
      <c r="ED457" s="55"/>
      <c r="EE457" s="55"/>
      <c r="EF457" s="55"/>
      <c r="EG457" s="55"/>
      <c r="EH457" s="55"/>
      <c r="EI457" s="55"/>
      <c r="EJ457" s="55"/>
      <c r="EK457" s="55"/>
      <c r="EL457" s="55"/>
      <c r="EM457" s="55"/>
      <c r="EN457" s="55"/>
      <c r="EO457" s="55"/>
      <c r="EP457" s="55"/>
      <c r="EQ457" s="55"/>
      <c r="ER457" s="55"/>
      <c r="ES457" s="55"/>
      <c r="ET457" s="55"/>
      <c r="EU457" s="55"/>
      <c r="EV457" s="55"/>
      <c r="EW457" s="55"/>
      <c r="EX457" s="55"/>
      <c r="EY457" s="55"/>
      <c r="EZ457" s="55"/>
      <c r="FA457" s="55"/>
      <c r="FB457" s="55"/>
      <c r="FC457" s="55"/>
      <c r="FD457" s="55"/>
      <c r="FE457" s="55"/>
      <c r="FF457" s="55"/>
      <c r="FG457" s="55"/>
      <c r="FH457" s="55"/>
      <c r="FI457" s="55"/>
      <c r="FJ457" s="55"/>
      <c r="FK457" s="55"/>
      <c r="FL457" s="55"/>
      <c r="FM457" s="55"/>
      <c r="FN457" s="55"/>
      <c r="FO457" s="55"/>
      <c r="FP457" s="55"/>
      <c r="FQ457" s="55"/>
      <c r="FR457" s="55"/>
      <c r="FS457" s="55"/>
      <c r="FT457" s="55"/>
      <c r="FU457" s="55"/>
      <c r="FV457" s="55"/>
      <c r="FW457" s="55"/>
      <c r="FX457" s="55"/>
      <c r="FY457" s="55"/>
      <c r="FZ457" s="55"/>
      <c r="GA457" s="55"/>
      <c r="GB457" s="55"/>
      <c r="GC457" s="55"/>
      <c r="GD457" s="55"/>
      <c r="GE457" s="55"/>
      <c r="GF457" s="55"/>
      <c r="GG457" s="55"/>
      <c r="GH457" s="55"/>
      <c r="GI457" s="55"/>
      <c r="GJ457" s="55"/>
      <c r="GK457" s="55"/>
      <c r="GL457" s="55"/>
      <c r="GM457" s="55"/>
      <c r="GN457" s="55"/>
      <c r="GO457" s="55"/>
      <c r="GP457" s="55"/>
      <c r="GQ457" s="55"/>
      <c r="GR457" s="55"/>
      <c r="GS457" s="55"/>
      <c r="GT457" s="55"/>
      <c r="GU457" s="55"/>
      <c r="GV457" s="55"/>
      <c r="GW457" s="55"/>
      <c r="GX457" s="55"/>
      <c r="GY457" s="55"/>
      <c r="GZ457" s="55"/>
      <c r="HA457" s="55"/>
      <c r="HB457" s="55"/>
      <c r="HC457" s="55"/>
      <c r="HD457" s="55"/>
      <c r="HE457" s="55"/>
      <c r="HF457" s="55"/>
    </row>
    <row r="458" spans="1:214" s="56" customFormat="1" ht="20.100000000000001" customHeight="1">
      <c r="A458" s="54"/>
      <c r="B458" s="69"/>
      <c r="C458" s="177"/>
      <c r="D458" s="109" t="s">
        <v>368</v>
      </c>
      <c r="E458" s="111">
        <v>530.80999999999995</v>
      </c>
      <c r="F458" s="212"/>
      <c r="G458" s="184"/>
      <c r="H458" s="179"/>
      <c r="I458" s="184"/>
      <c r="J458" s="184"/>
      <c r="K458" s="179"/>
      <c r="L458" s="179"/>
      <c r="M458" s="185"/>
      <c r="N458" s="191"/>
      <c r="O458" s="192"/>
      <c r="P458" s="55"/>
      <c r="Q458" s="55"/>
      <c r="R458" s="55"/>
      <c r="S458" s="55"/>
      <c r="T458" s="55"/>
      <c r="U458" s="55"/>
      <c r="V458" s="100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  <c r="EG458" s="55"/>
      <c r="EH458" s="55"/>
      <c r="EI458" s="55"/>
      <c r="EJ458" s="55"/>
      <c r="EK458" s="55"/>
      <c r="EL458" s="55"/>
      <c r="EM458" s="55"/>
      <c r="EN458" s="55"/>
      <c r="EO458" s="55"/>
      <c r="EP458" s="55"/>
      <c r="EQ458" s="55"/>
      <c r="ER458" s="55"/>
      <c r="ES458" s="55"/>
      <c r="ET458" s="55"/>
      <c r="EU458" s="55"/>
      <c r="EV458" s="55"/>
      <c r="EW458" s="55"/>
      <c r="EX458" s="55"/>
      <c r="EY458" s="55"/>
      <c r="EZ458" s="55"/>
      <c r="FA458" s="55"/>
      <c r="FB458" s="55"/>
      <c r="FC458" s="55"/>
      <c r="FD458" s="55"/>
      <c r="FE458" s="55"/>
      <c r="FF458" s="55"/>
      <c r="FG458" s="55"/>
      <c r="FH458" s="55"/>
      <c r="FI458" s="55"/>
      <c r="FJ458" s="55"/>
      <c r="FK458" s="55"/>
      <c r="FL458" s="55"/>
      <c r="FM458" s="55"/>
      <c r="FN458" s="55"/>
      <c r="FO458" s="55"/>
      <c r="FP458" s="55"/>
      <c r="FQ458" s="55"/>
      <c r="FR458" s="55"/>
      <c r="FS458" s="55"/>
      <c r="FT458" s="55"/>
      <c r="FU458" s="55"/>
      <c r="FV458" s="55"/>
      <c r="FW458" s="55"/>
      <c r="FX458" s="55"/>
      <c r="FY458" s="55"/>
      <c r="FZ458" s="55"/>
      <c r="GA458" s="55"/>
      <c r="GB458" s="55"/>
      <c r="GC458" s="55"/>
      <c r="GD458" s="55"/>
      <c r="GE458" s="55"/>
      <c r="GF458" s="55"/>
      <c r="GG458" s="55"/>
      <c r="GH458" s="55"/>
      <c r="GI458" s="55"/>
      <c r="GJ458" s="55"/>
      <c r="GK458" s="55"/>
      <c r="GL458" s="55"/>
      <c r="GM458" s="55"/>
      <c r="GN458" s="55"/>
      <c r="GO458" s="55"/>
      <c r="GP458" s="55"/>
      <c r="GQ458" s="55"/>
      <c r="GR458" s="55"/>
      <c r="GS458" s="55"/>
      <c r="GT458" s="55"/>
      <c r="GU458" s="55"/>
      <c r="GV458" s="55"/>
      <c r="GW458" s="55"/>
      <c r="GX458" s="55"/>
      <c r="GY458" s="55"/>
      <c r="GZ458" s="55"/>
      <c r="HA458" s="55"/>
      <c r="HB458" s="55"/>
      <c r="HC458" s="55"/>
      <c r="HD458" s="55"/>
      <c r="HE458" s="55"/>
      <c r="HF458" s="55"/>
    </row>
    <row r="459" spans="1:214" s="56" customFormat="1" ht="20.100000000000001" customHeight="1">
      <c r="A459" s="54"/>
      <c r="B459" s="69"/>
      <c r="C459" s="177"/>
      <c r="D459" s="109" t="s">
        <v>301</v>
      </c>
      <c r="E459" s="103">
        <v>560.22</v>
      </c>
      <c r="F459" s="212"/>
      <c r="G459" s="184"/>
      <c r="H459" s="179"/>
      <c r="I459" s="184"/>
      <c r="J459" s="184"/>
      <c r="K459" s="179"/>
      <c r="L459" s="179"/>
      <c r="M459" s="185"/>
      <c r="N459" s="191"/>
      <c r="O459" s="192"/>
      <c r="P459" s="55"/>
      <c r="Q459" s="55"/>
      <c r="R459" s="55"/>
      <c r="S459" s="55"/>
      <c r="T459" s="55"/>
      <c r="U459" s="55"/>
      <c r="V459" s="100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  <c r="EA459" s="55"/>
      <c r="EB459" s="55"/>
      <c r="EC459" s="55"/>
      <c r="ED459" s="55"/>
      <c r="EE459" s="55"/>
      <c r="EF459" s="55"/>
      <c r="EG459" s="55"/>
      <c r="EH459" s="55"/>
      <c r="EI459" s="55"/>
      <c r="EJ459" s="55"/>
      <c r="EK459" s="55"/>
      <c r="EL459" s="55"/>
      <c r="EM459" s="55"/>
      <c r="EN459" s="55"/>
      <c r="EO459" s="55"/>
      <c r="EP459" s="55"/>
      <c r="EQ459" s="55"/>
      <c r="ER459" s="55"/>
      <c r="ES459" s="55"/>
      <c r="ET459" s="55"/>
      <c r="EU459" s="55"/>
      <c r="EV459" s="55"/>
      <c r="EW459" s="55"/>
      <c r="EX459" s="55"/>
      <c r="EY459" s="55"/>
      <c r="EZ459" s="55"/>
      <c r="FA459" s="55"/>
      <c r="FB459" s="55"/>
      <c r="FC459" s="55"/>
      <c r="FD459" s="55"/>
      <c r="FE459" s="55"/>
      <c r="FF459" s="55"/>
      <c r="FG459" s="55"/>
      <c r="FH459" s="55"/>
      <c r="FI459" s="55"/>
      <c r="FJ459" s="55"/>
      <c r="FK459" s="55"/>
      <c r="FL459" s="55"/>
      <c r="FM459" s="55"/>
      <c r="FN459" s="55"/>
      <c r="FO459" s="55"/>
      <c r="FP459" s="55"/>
      <c r="FQ459" s="55"/>
      <c r="FR459" s="55"/>
      <c r="FS459" s="55"/>
      <c r="FT459" s="55"/>
      <c r="FU459" s="55"/>
      <c r="FV459" s="55"/>
      <c r="FW459" s="55"/>
      <c r="FX459" s="55"/>
      <c r="FY459" s="55"/>
      <c r="FZ459" s="55"/>
      <c r="GA459" s="55"/>
      <c r="GB459" s="55"/>
      <c r="GC459" s="55"/>
      <c r="GD459" s="55"/>
      <c r="GE459" s="55"/>
      <c r="GF459" s="55"/>
      <c r="GG459" s="55"/>
      <c r="GH459" s="55"/>
      <c r="GI459" s="55"/>
      <c r="GJ459" s="55"/>
      <c r="GK459" s="55"/>
      <c r="GL459" s="55"/>
      <c r="GM459" s="55"/>
      <c r="GN459" s="55"/>
      <c r="GO459" s="55"/>
      <c r="GP459" s="55"/>
      <c r="GQ459" s="55"/>
      <c r="GR459" s="55"/>
      <c r="GS459" s="55"/>
      <c r="GT459" s="55"/>
      <c r="GU459" s="55"/>
      <c r="GV459" s="55"/>
      <c r="GW459" s="55"/>
      <c r="GX459" s="55"/>
      <c r="GY459" s="55"/>
      <c r="GZ459" s="55"/>
      <c r="HA459" s="55"/>
      <c r="HB459" s="55"/>
      <c r="HC459" s="55"/>
      <c r="HD459" s="55"/>
      <c r="HE459" s="55"/>
      <c r="HF459" s="55"/>
    </row>
    <row r="460" spans="1:214" s="56" customFormat="1" ht="20.100000000000001" customHeight="1">
      <c r="A460" s="54"/>
      <c r="B460" s="69"/>
      <c r="C460" s="177"/>
      <c r="D460" s="109" t="s">
        <v>340</v>
      </c>
      <c r="E460" s="103">
        <v>421.26</v>
      </c>
      <c r="F460" s="212"/>
      <c r="G460" s="184"/>
      <c r="H460" s="179"/>
      <c r="I460" s="184"/>
      <c r="J460" s="184"/>
      <c r="K460" s="179"/>
      <c r="L460" s="179"/>
      <c r="M460" s="185"/>
      <c r="N460" s="191"/>
      <c r="O460" s="192"/>
      <c r="P460" s="55"/>
      <c r="Q460" s="55"/>
      <c r="R460" s="55"/>
      <c r="S460" s="55"/>
      <c r="T460" s="55"/>
      <c r="U460" s="55"/>
      <c r="V460" s="100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  <c r="EA460" s="55"/>
      <c r="EB460" s="55"/>
      <c r="EC460" s="55"/>
      <c r="ED460" s="55"/>
      <c r="EE460" s="55"/>
      <c r="EF460" s="55"/>
      <c r="EG460" s="55"/>
      <c r="EH460" s="55"/>
      <c r="EI460" s="55"/>
      <c r="EJ460" s="55"/>
      <c r="EK460" s="55"/>
      <c r="EL460" s="55"/>
      <c r="EM460" s="55"/>
      <c r="EN460" s="55"/>
      <c r="EO460" s="55"/>
      <c r="EP460" s="55"/>
      <c r="EQ460" s="55"/>
      <c r="ER460" s="55"/>
      <c r="ES460" s="55"/>
      <c r="ET460" s="55"/>
      <c r="EU460" s="55"/>
      <c r="EV460" s="55"/>
      <c r="EW460" s="55"/>
      <c r="EX460" s="55"/>
      <c r="EY460" s="55"/>
      <c r="EZ460" s="55"/>
      <c r="FA460" s="55"/>
      <c r="FB460" s="55"/>
      <c r="FC460" s="55"/>
      <c r="FD460" s="55"/>
      <c r="FE460" s="55"/>
      <c r="FF460" s="55"/>
      <c r="FG460" s="55"/>
      <c r="FH460" s="55"/>
      <c r="FI460" s="55"/>
      <c r="FJ460" s="55"/>
      <c r="FK460" s="55"/>
      <c r="FL460" s="55"/>
      <c r="FM460" s="55"/>
      <c r="FN460" s="55"/>
      <c r="FO460" s="55"/>
      <c r="FP460" s="55"/>
      <c r="FQ460" s="55"/>
      <c r="FR460" s="55"/>
      <c r="FS460" s="55"/>
      <c r="FT460" s="55"/>
      <c r="FU460" s="55"/>
      <c r="FV460" s="55"/>
      <c r="FW460" s="55"/>
      <c r="FX460" s="55"/>
      <c r="FY460" s="55"/>
      <c r="FZ460" s="55"/>
      <c r="GA460" s="55"/>
      <c r="GB460" s="55"/>
      <c r="GC460" s="55"/>
      <c r="GD460" s="55"/>
      <c r="GE460" s="55"/>
      <c r="GF460" s="55"/>
      <c r="GG460" s="55"/>
      <c r="GH460" s="55"/>
      <c r="GI460" s="55"/>
      <c r="GJ460" s="55"/>
      <c r="GK460" s="55"/>
      <c r="GL460" s="55"/>
      <c r="GM460" s="55"/>
      <c r="GN460" s="55"/>
      <c r="GO460" s="55"/>
      <c r="GP460" s="55"/>
      <c r="GQ460" s="55"/>
      <c r="GR460" s="55"/>
      <c r="GS460" s="55"/>
      <c r="GT460" s="55"/>
      <c r="GU460" s="55"/>
      <c r="GV460" s="55"/>
      <c r="GW460" s="55"/>
      <c r="GX460" s="55"/>
      <c r="GY460" s="55"/>
      <c r="GZ460" s="55"/>
      <c r="HA460" s="55"/>
      <c r="HB460" s="55"/>
      <c r="HC460" s="55"/>
      <c r="HD460" s="55"/>
      <c r="HE460" s="55"/>
      <c r="HF460" s="55"/>
    </row>
    <row r="461" spans="1:214" s="56" customFormat="1" ht="20.100000000000001" customHeight="1">
      <c r="A461" s="54"/>
      <c r="B461" s="69"/>
      <c r="C461" s="177"/>
      <c r="D461" s="109" t="s">
        <v>376</v>
      </c>
      <c r="E461" s="103">
        <v>501.4</v>
      </c>
      <c r="F461" s="212"/>
      <c r="G461" s="184"/>
      <c r="H461" s="179"/>
      <c r="I461" s="184"/>
      <c r="J461" s="184"/>
      <c r="K461" s="179"/>
      <c r="L461" s="179"/>
      <c r="M461" s="185"/>
      <c r="N461" s="191"/>
      <c r="O461" s="192"/>
      <c r="P461" s="55"/>
      <c r="Q461" s="55"/>
      <c r="R461" s="55"/>
      <c r="S461" s="55"/>
      <c r="T461" s="55"/>
      <c r="U461" s="55"/>
      <c r="V461" s="100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  <c r="EA461" s="55"/>
      <c r="EB461" s="55"/>
      <c r="EC461" s="55"/>
      <c r="ED461" s="55"/>
      <c r="EE461" s="55"/>
      <c r="EF461" s="55"/>
      <c r="EG461" s="55"/>
      <c r="EH461" s="55"/>
      <c r="EI461" s="55"/>
      <c r="EJ461" s="55"/>
      <c r="EK461" s="55"/>
      <c r="EL461" s="55"/>
      <c r="EM461" s="55"/>
      <c r="EN461" s="55"/>
      <c r="EO461" s="55"/>
      <c r="EP461" s="55"/>
      <c r="EQ461" s="55"/>
      <c r="ER461" s="55"/>
      <c r="ES461" s="55"/>
      <c r="ET461" s="55"/>
      <c r="EU461" s="55"/>
      <c r="EV461" s="55"/>
      <c r="EW461" s="55"/>
      <c r="EX461" s="55"/>
      <c r="EY461" s="55"/>
      <c r="EZ461" s="55"/>
      <c r="FA461" s="55"/>
      <c r="FB461" s="55"/>
      <c r="FC461" s="55"/>
      <c r="FD461" s="55"/>
      <c r="FE461" s="55"/>
      <c r="FF461" s="55"/>
      <c r="FG461" s="55"/>
      <c r="FH461" s="55"/>
      <c r="FI461" s="55"/>
      <c r="FJ461" s="55"/>
      <c r="FK461" s="55"/>
      <c r="FL461" s="55"/>
      <c r="FM461" s="55"/>
      <c r="FN461" s="55"/>
      <c r="FO461" s="55"/>
      <c r="FP461" s="55"/>
      <c r="FQ461" s="55"/>
      <c r="FR461" s="55"/>
      <c r="FS461" s="55"/>
      <c r="FT461" s="55"/>
      <c r="FU461" s="55"/>
      <c r="FV461" s="55"/>
      <c r="FW461" s="55"/>
      <c r="FX461" s="55"/>
      <c r="FY461" s="55"/>
      <c r="FZ461" s="55"/>
      <c r="GA461" s="55"/>
      <c r="GB461" s="55"/>
      <c r="GC461" s="55"/>
      <c r="GD461" s="55"/>
      <c r="GE461" s="55"/>
      <c r="GF461" s="55"/>
      <c r="GG461" s="55"/>
      <c r="GH461" s="55"/>
      <c r="GI461" s="55"/>
      <c r="GJ461" s="55"/>
      <c r="GK461" s="55"/>
      <c r="GL461" s="55"/>
      <c r="GM461" s="55"/>
      <c r="GN461" s="55"/>
      <c r="GO461" s="55"/>
      <c r="GP461" s="55"/>
      <c r="GQ461" s="55"/>
      <c r="GR461" s="55"/>
      <c r="GS461" s="55"/>
      <c r="GT461" s="55"/>
      <c r="GU461" s="55"/>
      <c r="GV461" s="55"/>
      <c r="GW461" s="55"/>
      <c r="GX461" s="55"/>
      <c r="GY461" s="55"/>
      <c r="GZ461" s="55"/>
      <c r="HA461" s="55"/>
      <c r="HB461" s="55"/>
      <c r="HC461" s="55"/>
      <c r="HD461" s="55"/>
      <c r="HE461" s="55"/>
      <c r="HF461" s="55"/>
    </row>
    <row r="462" spans="1:214" s="56" customFormat="1" ht="20.100000000000001" customHeight="1">
      <c r="A462" s="54"/>
      <c r="B462" s="69"/>
      <c r="C462" s="177"/>
      <c r="D462" s="109" t="s">
        <v>303</v>
      </c>
      <c r="E462" s="103">
        <v>448.03</v>
      </c>
      <c r="F462" s="212"/>
      <c r="G462" s="184"/>
      <c r="H462" s="179"/>
      <c r="I462" s="184"/>
      <c r="J462" s="184"/>
      <c r="K462" s="179"/>
      <c r="L462" s="179"/>
      <c r="M462" s="185"/>
      <c r="N462" s="191"/>
      <c r="O462" s="192"/>
      <c r="P462" s="55"/>
      <c r="Q462" s="55"/>
      <c r="R462" s="55"/>
      <c r="S462" s="55"/>
      <c r="T462" s="55"/>
      <c r="U462" s="55"/>
      <c r="V462" s="100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  <c r="EA462" s="55"/>
      <c r="EB462" s="55"/>
      <c r="EC462" s="55"/>
      <c r="ED462" s="55"/>
      <c r="EE462" s="55"/>
      <c r="EF462" s="55"/>
      <c r="EG462" s="55"/>
      <c r="EH462" s="55"/>
      <c r="EI462" s="55"/>
      <c r="EJ462" s="55"/>
      <c r="EK462" s="55"/>
      <c r="EL462" s="55"/>
      <c r="EM462" s="55"/>
      <c r="EN462" s="55"/>
      <c r="EO462" s="55"/>
      <c r="EP462" s="55"/>
      <c r="EQ462" s="55"/>
      <c r="ER462" s="55"/>
      <c r="ES462" s="55"/>
      <c r="ET462" s="55"/>
      <c r="EU462" s="55"/>
      <c r="EV462" s="55"/>
      <c r="EW462" s="55"/>
      <c r="EX462" s="55"/>
      <c r="EY462" s="55"/>
      <c r="EZ462" s="55"/>
      <c r="FA462" s="55"/>
      <c r="FB462" s="55"/>
      <c r="FC462" s="55"/>
      <c r="FD462" s="55"/>
      <c r="FE462" s="55"/>
      <c r="FF462" s="55"/>
      <c r="FG462" s="55"/>
      <c r="FH462" s="55"/>
      <c r="FI462" s="55"/>
      <c r="FJ462" s="55"/>
      <c r="FK462" s="55"/>
      <c r="FL462" s="55"/>
      <c r="FM462" s="55"/>
      <c r="FN462" s="55"/>
      <c r="FO462" s="55"/>
      <c r="FP462" s="55"/>
      <c r="FQ462" s="55"/>
      <c r="FR462" s="55"/>
      <c r="FS462" s="55"/>
      <c r="FT462" s="55"/>
      <c r="FU462" s="55"/>
      <c r="FV462" s="55"/>
      <c r="FW462" s="55"/>
      <c r="FX462" s="55"/>
      <c r="FY462" s="55"/>
      <c r="FZ462" s="55"/>
      <c r="GA462" s="55"/>
      <c r="GB462" s="55"/>
      <c r="GC462" s="55"/>
      <c r="GD462" s="55"/>
      <c r="GE462" s="55"/>
      <c r="GF462" s="55"/>
      <c r="GG462" s="55"/>
      <c r="GH462" s="55"/>
      <c r="GI462" s="55"/>
      <c r="GJ462" s="55"/>
      <c r="GK462" s="55"/>
      <c r="GL462" s="55"/>
      <c r="GM462" s="55"/>
      <c r="GN462" s="55"/>
      <c r="GO462" s="55"/>
      <c r="GP462" s="55"/>
      <c r="GQ462" s="55"/>
      <c r="GR462" s="55"/>
      <c r="GS462" s="55"/>
      <c r="GT462" s="55"/>
      <c r="GU462" s="55"/>
      <c r="GV462" s="55"/>
      <c r="GW462" s="55"/>
      <c r="GX462" s="55"/>
      <c r="GY462" s="55"/>
      <c r="GZ462" s="55"/>
      <c r="HA462" s="55"/>
      <c r="HB462" s="55"/>
      <c r="HC462" s="55"/>
      <c r="HD462" s="55"/>
      <c r="HE462" s="55"/>
      <c r="HF462" s="55"/>
    </row>
    <row r="463" spans="1:214" s="56" customFormat="1" ht="20.100000000000001" customHeight="1">
      <c r="A463" s="54"/>
      <c r="B463" s="69"/>
      <c r="C463" s="177"/>
      <c r="D463" s="109" t="s">
        <v>304</v>
      </c>
      <c r="E463" s="103">
        <v>415.59</v>
      </c>
      <c r="F463" s="212"/>
      <c r="G463" s="184"/>
      <c r="H463" s="179"/>
      <c r="I463" s="184"/>
      <c r="J463" s="184"/>
      <c r="K463" s="179"/>
      <c r="L463" s="179"/>
      <c r="M463" s="185"/>
      <c r="N463" s="191"/>
      <c r="O463" s="192"/>
      <c r="P463" s="55"/>
      <c r="Q463" s="55"/>
      <c r="R463" s="55"/>
      <c r="S463" s="55"/>
      <c r="T463" s="55"/>
      <c r="U463" s="55"/>
      <c r="V463" s="100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  <c r="EA463" s="55"/>
      <c r="EB463" s="55"/>
      <c r="EC463" s="55"/>
      <c r="ED463" s="55"/>
      <c r="EE463" s="55"/>
      <c r="EF463" s="55"/>
      <c r="EG463" s="55"/>
      <c r="EH463" s="55"/>
      <c r="EI463" s="55"/>
      <c r="EJ463" s="55"/>
      <c r="EK463" s="55"/>
      <c r="EL463" s="55"/>
      <c r="EM463" s="55"/>
      <c r="EN463" s="55"/>
      <c r="EO463" s="55"/>
      <c r="EP463" s="55"/>
      <c r="EQ463" s="55"/>
      <c r="ER463" s="55"/>
      <c r="ES463" s="55"/>
      <c r="ET463" s="55"/>
      <c r="EU463" s="55"/>
      <c r="EV463" s="55"/>
      <c r="EW463" s="55"/>
      <c r="EX463" s="55"/>
      <c r="EY463" s="55"/>
      <c r="EZ463" s="55"/>
      <c r="FA463" s="55"/>
      <c r="FB463" s="55"/>
      <c r="FC463" s="55"/>
      <c r="FD463" s="55"/>
      <c r="FE463" s="55"/>
      <c r="FF463" s="55"/>
      <c r="FG463" s="55"/>
      <c r="FH463" s="55"/>
      <c r="FI463" s="55"/>
      <c r="FJ463" s="55"/>
      <c r="FK463" s="55"/>
      <c r="FL463" s="55"/>
      <c r="FM463" s="55"/>
      <c r="FN463" s="55"/>
      <c r="FO463" s="55"/>
      <c r="FP463" s="55"/>
      <c r="FQ463" s="55"/>
      <c r="FR463" s="55"/>
      <c r="FS463" s="55"/>
      <c r="FT463" s="55"/>
      <c r="FU463" s="55"/>
      <c r="FV463" s="55"/>
      <c r="FW463" s="55"/>
      <c r="FX463" s="55"/>
      <c r="FY463" s="55"/>
      <c r="FZ463" s="55"/>
      <c r="GA463" s="55"/>
      <c r="GB463" s="55"/>
      <c r="GC463" s="55"/>
      <c r="GD463" s="55"/>
      <c r="GE463" s="55"/>
      <c r="GF463" s="55"/>
      <c r="GG463" s="55"/>
      <c r="GH463" s="55"/>
      <c r="GI463" s="55"/>
      <c r="GJ463" s="55"/>
      <c r="GK463" s="55"/>
      <c r="GL463" s="55"/>
      <c r="GM463" s="55"/>
      <c r="GN463" s="55"/>
      <c r="GO463" s="55"/>
      <c r="GP463" s="55"/>
      <c r="GQ463" s="55"/>
      <c r="GR463" s="55"/>
      <c r="GS463" s="55"/>
      <c r="GT463" s="55"/>
      <c r="GU463" s="55"/>
      <c r="GV463" s="55"/>
      <c r="GW463" s="55"/>
      <c r="GX463" s="55"/>
      <c r="GY463" s="55"/>
      <c r="GZ463" s="55"/>
      <c r="HA463" s="55"/>
      <c r="HB463" s="55"/>
      <c r="HC463" s="55"/>
      <c r="HD463" s="55"/>
      <c r="HE463" s="55"/>
      <c r="HF463" s="55"/>
    </row>
    <row r="464" spans="1:214" s="56" customFormat="1" ht="20.100000000000001" customHeight="1">
      <c r="A464" s="54"/>
      <c r="B464" s="69"/>
      <c r="C464" s="177"/>
      <c r="D464" s="109" t="s">
        <v>305</v>
      </c>
      <c r="E464" s="103">
        <v>533.66</v>
      </c>
      <c r="F464" s="212"/>
      <c r="G464" s="184"/>
      <c r="H464" s="179"/>
      <c r="I464" s="184"/>
      <c r="J464" s="184"/>
      <c r="K464" s="179"/>
      <c r="L464" s="179"/>
      <c r="M464" s="185"/>
      <c r="N464" s="191"/>
      <c r="O464" s="192"/>
      <c r="P464" s="55"/>
      <c r="Q464" s="55"/>
      <c r="R464" s="55"/>
      <c r="S464" s="55"/>
      <c r="T464" s="55"/>
      <c r="U464" s="55"/>
      <c r="V464" s="100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  <c r="EG464" s="55"/>
      <c r="EH464" s="55"/>
      <c r="EI464" s="55"/>
      <c r="EJ464" s="55"/>
      <c r="EK464" s="55"/>
      <c r="EL464" s="55"/>
      <c r="EM464" s="55"/>
      <c r="EN464" s="55"/>
      <c r="EO464" s="55"/>
      <c r="EP464" s="55"/>
      <c r="EQ464" s="55"/>
      <c r="ER464" s="55"/>
      <c r="ES464" s="55"/>
      <c r="ET464" s="55"/>
      <c r="EU464" s="55"/>
      <c r="EV464" s="55"/>
      <c r="EW464" s="55"/>
      <c r="EX464" s="55"/>
      <c r="EY464" s="55"/>
      <c r="EZ464" s="55"/>
      <c r="FA464" s="55"/>
      <c r="FB464" s="55"/>
      <c r="FC464" s="55"/>
      <c r="FD464" s="55"/>
      <c r="FE464" s="55"/>
      <c r="FF464" s="55"/>
      <c r="FG464" s="55"/>
      <c r="FH464" s="55"/>
      <c r="FI464" s="55"/>
      <c r="FJ464" s="55"/>
      <c r="FK464" s="55"/>
      <c r="FL464" s="55"/>
      <c r="FM464" s="55"/>
      <c r="FN464" s="55"/>
      <c r="FO464" s="55"/>
      <c r="FP464" s="55"/>
      <c r="FQ464" s="55"/>
      <c r="FR464" s="55"/>
      <c r="FS464" s="55"/>
      <c r="FT464" s="55"/>
      <c r="FU464" s="55"/>
      <c r="FV464" s="55"/>
      <c r="FW464" s="55"/>
      <c r="FX464" s="55"/>
      <c r="FY464" s="55"/>
      <c r="FZ464" s="55"/>
      <c r="GA464" s="55"/>
      <c r="GB464" s="55"/>
      <c r="GC464" s="55"/>
      <c r="GD464" s="55"/>
      <c r="GE464" s="55"/>
      <c r="GF464" s="55"/>
      <c r="GG464" s="55"/>
      <c r="GH464" s="55"/>
      <c r="GI464" s="55"/>
      <c r="GJ464" s="55"/>
      <c r="GK464" s="55"/>
      <c r="GL464" s="55"/>
      <c r="GM464" s="55"/>
      <c r="GN464" s="55"/>
      <c r="GO464" s="55"/>
      <c r="GP464" s="55"/>
      <c r="GQ464" s="55"/>
      <c r="GR464" s="55"/>
      <c r="GS464" s="55"/>
      <c r="GT464" s="55"/>
      <c r="GU464" s="55"/>
      <c r="GV464" s="55"/>
      <c r="GW464" s="55"/>
      <c r="GX464" s="55"/>
      <c r="GY464" s="55"/>
      <c r="GZ464" s="55"/>
      <c r="HA464" s="55"/>
      <c r="HB464" s="55"/>
      <c r="HC464" s="55"/>
      <c r="HD464" s="55"/>
      <c r="HE464" s="55"/>
      <c r="HF464" s="55"/>
    </row>
    <row r="465" spans="1:214" s="56" customFormat="1" ht="20.100000000000001" customHeight="1">
      <c r="A465" s="54"/>
      <c r="B465" s="69"/>
      <c r="C465" s="177"/>
      <c r="D465" s="109" t="s">
        <v>306</v>
      </c>
      <c r="E465" s="103">
        <v>501.4</v>
      </c>
      <c r="F465" s="212"/>
      <c r="G465" s="184"/>
      <c r="H465" s="179"/>
      <c r="I465" s="184"/>
      <c r="J465" s="184"/>
      <c r="K465" s="179"/>
      <c r="L465" s="179"/>
      <c r="M465" s="185"/>
      <c r="N465" s="191"/>
      <c r="O465" s="192"/>
      <c r="P465" s="55"/>
      <c r="Q465" s="55"/>
      <c r="R465" s="55"/>
      <c r="S465" s="55"/>
      <c r="T465" s="55"/>
      <c r="U465" s="55"/>
      <c r="V465" s="100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  <c r="EA465" s="55"/>
      <c r="EB465" s="55"/>
      <c r="EC465" s="55"/>
      <c r="ED465" s="55"/>
      <c r="EE465" s="55"/>
      <c r="EF465" s="55"/>
      <c r="EG465" s="55"/>
      <c r="EH465" s="55"/>
      <c r="EI465" s="55"/>
      <c r="EJ465" s="55"/>
      <c r="EK465" s="55"/>
      <c r="EL465" s="55"/>
      <c r="EM465" s="55"/>
      <c r="EN465" s="55"/>
      <c r="EO465" s="55"/>
      <c r="EP465" s="55"/>
      <c r="EQ465" s="55"/>
      <c r="ER465" s="55"/>
      <c r="ES465" s="55"/>
      <c r="ET465" s="55"/>
      <c r="EU465" s="55"/>
      <c r="EV465" s="55"/>
      <c r="EW465" s="55"/>
      <c r="EX465" s="55"/>
      <c r="EY465" s="55"/>
      <c r="EZ465" s="55"/>
      <c r="FA465" s="55"/>
      <c r="FB465" s="55"/>
      <c r="FC465" s="55"/>
      <c r="FD465" s="55"/>
      <c r="FE465" s="55"/>
      <c r="FF465" s="55"/>
      <c r="FG465" s="55"/>
      <c r="FH465" s="55"/>
      <c r="FI465" s="55"/>
      <c r="FJ465" s="55"/>
      <c r="FK465" s="55"/>
      <c r="FL465" s="55"/>
      <c r="FM465" s="55"/>
      <c r="FN465" s="55"/>
      <c r="FO465" s="55"/>
      <c r="FP465" s="55"/>
      <c r="FQ465" s="55"/>
      <c r="FR465" s="55"/>
      <c r="FS465" s="55"/>
      <c r="FT465" s="55"/>
      <c r="FU465" s="55"/>
      <c r="FV465" s="55"/>
      <c r="FW465" s="55"/>
      <c r="FX465" s="55"/>
      <c r="FY465" s="55"/>
      <c r="FZ465" s="55"/>
      <c r="GA465" s="55"/>
      <c r="GB465" s="55"/>
      <c r="GC465" s="55"/>
      <c r="GD465" s="55"/>
      <c r="GE465" s="55"/>
      <c r="GF465" s="55"/>
      <c r="GG465" s="55"/>
      <c r="GH465" s="55"/>
      <c r="GI465" s="55"/>
      <c r="GJ465" s="55"/>
      <c r="GK465" s="55"/>
      <c r="GL465" s="55"/>
      <c r="GM465" s="55"/>
      <c r="GN465" s="55"/>
      <c r="GO465" s="55"/>
      <c r="GP465" s="55"/>
      <c r="GQ465" s="55"/>
      <c r="GR465" s="55"/>
      <c r="GS465" s="55"/>
      <c r="GT465" s="55"/>
      <c r="GU465" s="55"/>
      <c r="GV465" s="55"/>
      <c r="GW465" s="55"/>
      <c r="GX465" s="55"/>
      <c r="GY465" s="55"/>
      <c r="GZ465" s="55"/>
      <c r="HA465" s="55"/>
      <c r="HB465" s="55"/>
      <c r="HC465" s="55"/>
      <c r="HD465" s="55"/>
      <c r="HE465" s="55"/>
      <c r="HF465" s="55"/>
    </row>
    <row r="466" spans="1:214" s="56" customFormat="1" ht="20.100000000000001" customHeight="1">
      <c r="A466" s="54"/>
      <c r="B466" s="69"/>
      <c r="C466" s="177"/>
      <c r="D466" s="109" t="s">
        <v>307</v>
      </c>
      <c r="E466" s="103">
        <v>501.4</v>
      </c>
      <c r="F466" s="212"/>
      <c r="G466" s="184"/>
      <c r="H466" s="179"/>
      <c r="I466" s="184"/>
      <c r="J466" s="184"/>
      <c r="K466" s="179"/>
      <c r="L466" s="179"/>
      <c r="M466" s="185"/>
      <c r="N466" s="191"/>
      <c r="O466" s="192"/>
      <c r="P466" s="55"/>
      <c r="Q466" s="55"/>
      <c r="R466" s="55"/>
      <c r="S466" s="55"/>
      <c r="T466" s="55"/>
      <c r="U466" s="55"/>
      <c r="V466" s="100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  <c r="EG466" s="55"/>
      <c r="EH466" s="55"/>
      <c r="EI466" s="55"/>
      <c r="EJ466" s="55"/>
      <c r="EK466" s="55"/>
      <c r="EL466" s="55"/>
      <c r="EM466" s="55"/>
      <c r="EN466" s="55"/>
      <c r="EO466" s="55"/>
      <c r="EP466" s="55"/>
      <c r="EQ466" s="55"/>
      <c r="ER466" s="55"/>
      <c r="ES466" s="55"/>
      <c r="ET466" s="55"/>
      <c r="EU466" s="55"/>
      <c r="EV466" s="55"/>
      <c r="EW466" s="55"/>
      <c r="EX466" s="55"/>
      <c r="EY466" s="55"/>
      <c r="EZ466" s="55"/>
      <c r="FA466" s="55"/>
      <c r="FB466" s="55"/>
      <c r="FC466" s="55"/>
      <c r="FD466" s="55"/>
      <c r="FE466" s="55"/>
      <c r="FF466" s="55"/>
      <c r="FG466" s="55"/>
      <c r="FH466" s="55"/>
      <c r="FI466" s="55"/>
      <c r="FJ466" s="55"/>
      <c r="FK466" s="55"/>
      <c r="FL466" s="55"/>
      <c r="FM466" s="55"/>
      <c r="FN466" s="55"/>
      <c r="FO466" s="55"/>
      <c r="FP466" s="55"/>
      <c r="FQ466" s="55"/>
      <c r="FR466" s="55"/>
      <c r="FS466" s="55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55"/>
      <c r="GG466" s="55"/>
      <c r="GH466" s="55"/>
      <c r="GI466" s="55"/>
      <c r="GJ466" s="55"/>
      <c r="GK466" s="55"/>
      <c r="GL466" s="55"/>
      <c r="GM466" s="55"/>
      <c r="GN466" s="55"/>
      <c r="GO466" s="55"/>
      <c r="GP466" s="55"/>
      <c r="GQ466" s="55"/>
      <c r="GR466" s="55"/>
      <c r="GS466" s="55"/>
      <c r="GT466" s="55"/>
      <c r="GU466" s="55"/>
      <c r="GV466" s="55"/>
      <c r="GW466" s="55"/>
      <c r="GX466" s="55"/>
      <c r="GY466" s="55"/>
      <c r="GZ466" s="55"/>
      <c r="HA466" s="55"/>
      <c r="HB466" s="55"/>
      <c r="HC466" s="55"/>
      <c r="HD466" s="55"/>
      <c r="HE466" s="55"/>
      <c r="HF466" s="55"/>
    </row>
    <row r="467" spans="1:214" s="56" customFormat="1" ht="20.100000000000001" customHeight="1">
      <c r="A467" s="54"/>
      <c r="B467" s="69"/>
      <c r="C467" s="177"/>
      <c r="D467" s="109" t="s">
        <v>341</v>
      </c>
      <c r="E467" s="103">
        <v>619.04</v>
      </c>
      <c r="F467" s="212"/>
      <c r="G467" s="184"/>
      <c r="H467" s="179"/>
      <c r="I467" s="184"/>
      <c r="J467" s="184"/>
      <c r="K467" s="179"/>
      <c r="L467" s="179"/>
      <c r="M467" s="185"/>
      <c r="N467" s="191"/>
      <c r="O467" s="192"/>
      <c r="P467" s="55"/>
      <c r="Q467" s="55"/>
      <c r="R467" s="55"/>
      <c r="S467" s="55"/>
      <c r="T467" s="55"/>
      <c r="U467" s="55"/>
      <c r="V467" s="100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  <c r="EG467" s="55"/>
      <c r="EH467" s="55"/>
      <c r="EI467" s="55"/>
      <c r="EJ467" s="55"/>
      <c r="EK467" s="55"/>
      <c r="EL467" s="55"/>
      <c r="EM467" s="55"/>
      <c r="EN467" s="55"/>
      <c r="EO467" s="55"/>
      <c r="EP467" s="55"/>
      <c r="EQ467" s="55"/>
      <c r="ER467" s="55"/>
      <c r="ES467" s="55"/>
      <c r="ET467" s="55"/>
      <c r="EU467" s="55"/>
      <c r="EV467" s="55"/>
      <c r="EW467" s="55"/>
      <c r="EX467" s="55"/>
      <c r="EY467" s="55"/>
      <c r="EZ467" s="55"/>
      <c r="FA467" s="55"/>
      <c r="FB467" s="55"/>
      <c r="FC467" s="55"/>
      <c r="FD467" s="55"/>
      <c r="FE467" s="55"/>
      <c r="FF467" s="55"/>
      <c r="FG467" s="55"/>
      <c r="FH467" s="55"/>
      <c r="FI467" s="55"/>
      <c r="FJ467" s="55"/>
      <c r="FK467" s="55"/>
      <c r="FL467" s="55"/>
      <c r="FM467" s="55"/>
      <c r="FN467" s="55"/>
      <c r="FO467" s="55"/>
      <c r="FP467" s="55"/>
      <c r="FQ467" s="55"/>
      <c r="FR467" s="55"/>
      <c r="FS467" s="55"/>
      <c r="FT467" s="55"/>
      <c r="FU467" s="55"/>
      <c r="FV467" s="55"/>
      <c r="FW467" s="55"/>
      <c r="FX467" s="55"/>
      <c r="FY467" s="55"/>
      <c r="FZ467" s="55"/>
      <c r="GA467" s="55"/>
      <c r="GB467" s="55"/>
      <c r="GC467" s="55"/>
      <c r="GD467" s="55"/>
      <c r="GE467" s="55"/>
      <c r="GF467" s="55"/>
      <c r="GG467" s="55"/>
      <c r="GH467" s="55"/>
      <c r="GI467" s="55"/>
      <c r="GJ467" s="55"/>
      <c r="GK467" s="55"/>
      <c r="GL467" s="55"/>
      <c r="GM467" s="55"/>
      <c r="GN467" s="55"/>
      <c r="GO467" s="55"/>
      <c r="GP467" s="55"/>
      <c r="GQ467" s="55"/>
      <c r="GR467" s="55"/>
      <c r="GS467" s="55"/>
      <c r="GT467" s="55"/>
      <c r="GU467" s="55"/>
      <c r="GV467" s="55"/>
      <c r="GW467" s="55"/>
      <c r="GX467" s="55"/>
      <c r="GY467" s="55"/>
      <c r="GZ467" s="55"/>
      <c r="HA467" s="55"/>
      <c r="HB467" s="55"/>
      <c r="HC467" s="55"/>
      <c r="HD467" s="55"/>
      <c r="HE467" s="55"/>
      <c r="HF467" s="55"/>
    </row>
    <row r="468" spans="1:214" s="56" customFormat="1" ht="20.100000000000001" customHeight="1">
      <c r="A468" s="54"/>
      <c r="B468" s="69"/>
      <c r="C468" s="177"/>
      <c r="D468" s="109" t="s">
        <v>364</v>
      </c>
      <c r="E468" s="103">
        <v>560.22</v>
      </c>
      <c r="F468" s="212"/>
      <c r="G468" s="184"/>
      <c r="H468" s="179"/>
      <c r="I468" s="184"/>
      <c r="J468" s="184"/>
      <c r="K468" s="179"/>
      <c r="L468" s="179"/>
      <c r="M468" s="185"/>
      <c r="N468" s="191"/>
      <c r="O468" s="192"/>
      <c r="P468" s="55"/>
      <c r="Q468" s="55"/>
      <c r="R468" s="55"/>
      <c r="S468" s="55"/>
      <c r="T468" s="55"/>
      <c r="U468" s="55"/>
      <c r="V468" s="100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  <c r="DZ468" s="55"/>
      <c r="EA468" s="55"/>
      <c r="EB468" s="55"/>
      <c r="EC468" s="55"/>
      <c r="ED468" s="55"/>
      <c r="EE468" s="55"/>
      <c r="EF468" s="55"/>
      <c r="EG468" s="55"/>
      <c r="EH468" s="55"/>
      <c r="EI468" s="55"/>
      <c r="EJ468" s="55"/>
      <c r="EK468" s="55"/>
      <c r="EL468" s="55"/>
      <c r="EM468" s="55"/>
      <c r="EN468" s="55"/>
      <c r="EO468" s="55"/>
      <c r="EP468" s="55"/>
      <c r="EQ468" s="55"/>
      <c r="ER468" s="55"/>
      <c r="ES468" s="55"/>
      <c r="ET468" s="55"/>
      <c r="EU468" s="55"/>
      <c r="EV468" s="55"/>
      <c r="EW468" s="55"/>
      <c r="EX468" s="55"/>
      <c r="EY468" s="55"/>
      <c r="EZ468" s="55"/>
      <c r="FA468" s="55"/>
      <c r="FB468" s="55"/>
      <c r="FC468" s="55"/>
      <c r="FD468" s="55"/>
      <c r="FE468" s="55"/>
      <c r="FF468" s="55"/>
      <c r="FG468" s="55"/>
      <c r="FH468" s="55"/>
      <c r="FI468" s="55"/>
      <c r="FJ468" s="55"/>
      <c r="FK468" s="55"/>
      <c r="FL468" s="55"/>
      <c r="FM468" s="55"/>
      <c r="FN468" s="55"/>
      <c r="FO468" s="55"/>
      <c r="FP468" s="55"/>
      <c r="FQ468" s="55"/>
      <c r="FR468" s="55"/>
      <c r="FS468" s="55"/>
      <c r="FT468" s="55"/>
      <c r="FU468" s="55"/>
      <c r="FV468" s="55"/>
      <c r="FW468" s="55"/>
      <c r="FX468" s="55"/>
      <c r="FY468" s="55"/>
      <c r="FZ468" s="55"/>
      <c r="GA468" s="55"/>
      <c r="GB468" s="55"/>
      <c r="GC468" s="55"/>
      <c r="GD468" s="55"/>
      <c r="GE468" s="55"/>
      <c r="GF468" s="55"/>
      <c r="GG468" s="55"/>
      <c r="GH468" s="55"/>
      <c r="GI468" s="55"/>
      <c r="GJ468" s="55"/>
      <c r="GK468" s="55"/>
      <c r="GL468" s="55"/>
      <c r="GM468" s="55"/>
      <c r="GN468" s="55"/>
      <c r="GO468" s="55"/>
      <c r="GP468" s="55"/>
      <c r="GQ468" s="55"/>
      <c r="GR468" s="55"/>
      <c r="GS468" s="55"/>
      <c r="GT468" s="55"/>
      <c r="GU468" s="55"/>
      <c r="GV468" s="55"/>
      <c r="GW468" s="55"/>
      <c r="GX468" s="55"/>
      <c r="GY468" s="55"/>
      <c r="GZ468" s="55"/>
      <c r="HA468" s="55"/>
      <c r="HB468" s="55"/>
      <c r="HC468" s="55"/>
      <c r="HD468" s="55"/>
      <c r="HE468" s="55"/>
      <c r="HF468" s="55"/>
    </row>
    <row r="469" spans="1:214" s="56" customFormat="1" ht="20.100000000000001" customHeight="1">
      <c r="A469" s="195" t="s">
        <v>0</v>
      </c>
      <c r="B469" s="44">
        <f>SUM(B456:B468)</f>
        <v>0</v>
      </c>
      <c r="C469" s="209"/>
      <c r="D469" s="195"/>
      <c r="E469" s="44">
        <f>SUM(E456:E468)</f>
        <v>6523.42</v>
      </c>
      <c r="F469" s="213"/>
      <c r="G469" s="186"/>
      <c r="H469" s="186"/>
      <c r="I469" s="186"/>
      <c r="J469" s="186"/>
      <c r="K469" s="179"/>
      <c r="L469" s="185"/>
      <c r="M469" s="185"/>
      <c r="N469" s="185"/>
      <c r="O469" s="185"/>
      <c r="P469" s="55"/>
      <c r="Q469" s="55"/>
      <c r="R469" s="55"/>
      <c r="S469" s="55"/>
      <c r="T469" s="55"/>
      <c r="U469" s="55"/>
      <c r="V469" s="100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  <c r="DZ469" s="55"/>
      <c r="EA469" s="55"/>
      <c r="EB469" s="55"/>
      <c r="EC469" s="55"/>
      <c r="ED469" s="55"/>
      <c r="EE469" s="55"/>
      <c r="EF469" s="55"/>
      <c r="EG469" s="55"/>
      <c r="EH469" s="55"/>
      <c r="EI469" s="55"/>
      <c r="EJ469" s="55"/>
      <c r="EK469" s="55"/>
      <c r="EL469" s="55"/>
      <c r="EM469" s="55"/>
      <c r="EN469" s="55"/>
      <c r="EO469" s="55"/>
      <c r="EP469" s="55"/>
      <c r="EQ469" s="55"/>
      <c r="ER469" s="55"/>
      <c r="ES469" s="55"/>
      <c r="ET469" s="55"/>
      <c r="EU469" s="55"/>
      <c r="EV469" s="55"/>
      <c r="EW469" s="55"/>
      <c r="EX469" s="55"/>
      <c r="EY469" s="55"/>
      <c r="EZ469" s="55"/>
      <c r="FA469" s="55"/>
      <c r="FB469" s="55"/>
      <c r="FC469" s="55"/>
      <c r="FD469" s="55"/>
      <c r="FE469" s="55"/>
      <c r="FF469" s="55"/>
      <c r="FG469" s="55"/>
      <c r="FH469" s="55"/>
      <c r="FI469" s="55"/>
      <c r="FJ469" s="55"/>
      <c r="FK469" s="55"/>
      <c r="FL469" s="55"/>
      <c r="FM469" s="55"/>
      <c r="FN469" s="55"/>
      <c r="FO469" s="55"/>
      <c r="FP469" s="55"/>
      <c r="FQ469" s="55"/>
      <c r="FR469" s="55"/>
      <c r="FS469" s="55"/>
      <c r="FT469" s="55"/>
      <c r="FU469" s="55"/>
      <c r="FV469" s="55"/>
      <c r="FW469" s="55"/>
      <c r="FX469" s="55"/>
      <c r="FY469" s="55"/>
      <c r="FZ469" s="55"/>
      <c r="GA469" s="55"/>
      <c r="GB469" s="55"/>
      <c r="GC469" s="55"/>
      <c r="GD469" s="55"/>
      <c r="GE469" s="55"/>
      <c r="GF469" s="55"/>
      <c r="GG469" s="55"/>
      <c r="GH469" s="55"/>
      <c r="GI469" s="55"/>
      <c r="GJ469" s="55"/>
      <c r="GK469" s="55"/>
      <c r="GL469" s="55"/>
      <c r="GM469" s="55"/>
      <c r="GN469" s="55"/>
      <c r="GO469" s="55"/>
      <c r="GP469" s="55"/>
      <c r="GQ469" s="55"/>
      <c r="GR469" s="55"/>
      <c r="GS469" s="55"/>
      <c r="GT469" s="55"/>
      <c r="GU469" s="55"/>
      <c r="GV469" s="55"/>
      <c r="GW469" s="55"/>
      <c r="GX469" s="55"/>
      <c r="GY469" s="55"/>
      <c r="GZ469" s="55"/>
      <c r="HA469" s="55"/>
      <c r="HB469" s="55"/>
      <c r="HC469" s="55"/>
      <c r="HD469" s="55"/>
      <c r="HE469" s="55"/>
      <c r="HF469" s="55"/>
    </row>
    <row r="470" spans="1:214" s="47" customFormat="1" ht="19.5" customHeight="1">
      <c r="A470" s="45" t="s">
        <v>409</v>
      </c>
      <c r="B470" s="51">
        <f>B73+B84+B96+B108+B120+B132+B145+B158+B171+B184+B197+B210+B223+B236+B249+B262+B275+B288+B301+B315+B329+B343+B357+B371+B385+B399+B413+B427+B441+B455+B469</f>
        <v>193753.3599999999</v>
      </c>
      <c r="C470" s="210"/>
      <c r="D470" s="45"/>
      <c r="E470" s="51">
        <f>E84+E96+E108+E120+E132+E145+E158+E171+E184+E210+E223+E236+E249+E262+E275+E288+E301+E315+E329+E343+E357+E371+E385+E399+E413+E427+E441+E455+E469</f>
        <v>163255.83000000002</v>
      </c>
      <c r="F470" s="213"/>
      <c r="G470" s="193"/>
      <c r="H470" s="193"/>
      <c r="I470" s="193"/>
      <c r="J470" s="193"/>
      <c r="K470" s="194"/>
      <c r="L470" s="193"/>
      <c r="M470" s="193"/>
      <c r="N470" s="193"/>
      <c r="O470" s="193"/>
      <c r="P470" s="46"/>
      <c r="Q470" s="46"/>
      <c r="R470" s="46"/>
      <c r="S470" s="46"/>
      <c r="T470" s="46"/>
      <c r="U470" s="46"/>
      <c r="V470" s="101"/>
      <c r="W470" s="41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  <c r="BY470" s="46"/>
      <c r="BZ470" s="46"/>
      <c r="CA470" s="46"/>
      <c r="CB470" s="46"/>
      <c r="CC470" s="46"/>
      <c r="CD470" s="46"/>
      <c r="CE470" s="46"/>
      <c r="CF470" s="46"/>
      <c r="CG470" s="46"/>
      <c r="CH470" s="46"/>
      <c r="CI470" s="46"/>
      <c r="CJ470" s="46"/>
      <c r="CK470" s="46"/>
      <c r="CL470" s="46"/>
      <c r="CM470" s="46"/>
      <c r="CN470" s="46"/>
      <c r="CO470" s="46"/>
      <c r="CP470" s="46"/>
      <c r="CQ470" s="46"/>
      <c r="CR470" s="46"/>
      <c r="CS470" s="46"/>
      <c r="CT470" s="46"/>
      <c r="CU470" s="46"/>
      <c r="CV470" s="46"/>
      <c r="CW470" s="46"/>
      <c r="CX470" s="46"/>
      <c r="CY470" s="46"/>
      <c r="CZ470" s="46"/>
      <c r="DA470" s="46"/>
      <c r="DB470" s="46"/>
      <c r="DC470" s="46"/>
      <c r="DD470" s="46"/>
      <c r="DE470" s="46"/>
      <c r="DF470" s="46"/>
      <c r="DG470" s="46"/>
      <c r="DH470" s="46"/>
      <c r="DI470" s="46"/>
      <c r="DJ470" s="46"/>
      <c r="DK470" s="46"/>
      <c r="DL470" s="46"/>
      <c r="DM470" s="46"/>
      <c r="DN470" s="46"/>
      <c r="DO470" s="46"/>
      <c r="DP470" s="46"/>
      <c r="DQ470" s="46"/>
      <c r="DR470" s="46"/>
      <c r="DS470" s="46"/>
      <c r="DT470" s="46"/>
      <c r="DU470" s="46"/>
      <c r="DV470" s="46"/>
      <c r="DW470" s="46"/>
      <c r="DX470" s="46"/>
      <c r="DY470" s="46"/>
      <c r="DZ470" s="46"/>
      <c r="EA470" s="46"/>
      <c r="EB470" s="46"/>
      <c r="EC470" s="46"/>
      <c r="ED470" s="46"/>
      <c r="EE470" s="46"/>
      <c r="EF470" s="46"/>
      <c r="EG470" s="46"/>
      <c r="EH470" s="46"/>
      <c r="EI470" s="46"/>
      <c r="EJ470" s="46"/>
      <c r="EK470" s="46"/>
      <c r="EL470" s="46"/>
      <c r="EM470" s="46"/>
      <c r="EN470" s="46"/>
      <c r="EO470" s="46"/>
      <c r="EP470" s="46"/>
      <c r="EQ470" s="46"/>
      <c r="ER470" s="46"/>
      <c r="ES470" s="46"/>
      <c r="ET470" s="46"/>
      <c r="EU470" s="46"/>
      <c r="EV470" s="46"/>
      <c r="EW470" s="46"/>
      <c r="EX470" s="46"/>
      <c r="EY470" s="46"/>
      <c r="EZ470" s="46"/>
      <c r="FA470" s="46"/>
      <c r="FB470" s="46"/>
      <c r="FC470" s="46"/>
      <c r="FD470" s="46"/>
      <c r="FE470" s="46"/>
      <c r="FF470" s="46"/>
      <c r="FG470" s="46"/>
      <c r="FH470" s="46"/>
      <c r="FI470" s="46"/>
      <c r="FJ470" s="46"/>
      <c r="FK470" s="46"/>
      <c r="FL470" s="46"/>
      <c r="FM470" s="46"/>
      <c r="FN470" s="46"/>
      <c r="FO470" s="46"/>
      <c r="FP470" s="46"/>
      <c r="FQ470" s="46"/>
      <c r="FR470" s="46"/>
      <c r="FS470" s="46"/>
      <c r="FT470" s="46"/>
      <c r="FU470" s="46"/>
      <c r="FV470" s="46"/>
      <c r="FW470" s="46"/>
      <c r="FX470" s="46"/>
      <c r="FY470" s="46"/>
      <c r="FZ470" s="46"/>
      <c r="GA470" s="46"/>
      <c r="GB470" s="46"/>
      <c r="GC470" s="46"/>
      <c r="GD470" s="46"/>
      <c r="GE470" s="46"/>
      <c r="GF470" s="46"/>
      <c r="GG470" s="46"/>
      <c r="GH470" s="46"/>
      <c r="GI470" s="46"/>
      <c r="GJ470" s="46"/>
      <c r="GK470" s="46"/>
      <c r="GL470" s="46"/>
      <c r="GM470" s="46"/>
      <c r="GN470" s="46"/>
      <c r="GO470" s="46"/>
      <c r="GP470" s="46"/>
      <c r="GQ470" s="46"/>
      <c r="GR470" s="46"/>
      <c r="GS470" s="46"/>
      <c r="GT470" s="46"/>
      <c r="GU470" s="46"/>
      <c r="GV470" s="46"/>
      <c r="GW470" s="46"/>
      <c r="GX470" s="46"/>
      <c r="GY470" s="46"/>
      <c r="GZ470" s="46"/>
      <c r="HA470" s="46"/>
      <c r="HB470" s="46"/>
      <c r="HC470" s="46"/>
      <c r="HD470" s="46"/>
      <c r="HE470" s="46"/>
      <c r="HF470" s="46"/>
    </row>
    <row r="471" spans="1:214" ht="24.95" customHeight="1">
      <c r="B471" s="52">
        <f>B70</f>
        <v>230199.89999999985</v>
      </c>
      <c r="F471" s="141">
        <f>B470-E470</f>
        <v>30497.529999999882</v>
      </c>
    </row>
    <row r="472" spans="1:214" ht="24.95" customHeight="1">
      <c r="B472" s="52">
        <f>B471-B470</f>
        <v>36446.53999999995</v>
      </c>
    </row>
  </sheetData>
  <mergeCells count="55">
    <mergeCell ref="A8:I8"/>
    <mergeCell ref="H9:I12"/>
    <mergeCell ref="A17:D17"/>
    <mergeCell ref="E17:G17"/>
    <mergeCell ref="E10:G10"/>
    <mergeCell ref="A12:D12"/>
    <mergeCell ref="A14:I14"/>
    <mergeCell ref="H15:I15"/>
    <mergeCell ref="H17:I17"/>
    <mergeCell ref="A16:D16"/>
    <mergeCell ref="E16:G16"/>
    <mergeCell ref="A21:D21"/>
    <mergeCell ref="H16:I16"/>
    <mergeCell ref="H22:I22"/>
    <mergeCell ref="H18:I18"/>
    <mergeCell ref="A11:D11"/>
    <mergeCell ref="A15:D15"/>
    <mergeCell ref="U43:U44"/>
    <mergeCell ref="V40:V43"/>
    <mergeCell ref="E24:G24"/>
    <mergeCell ref="H24:I24"/>
    <mergeCell ref="E19:G19"/>
    <mergeCell ref="H19:I19"/>
    <mergeCell ref="T43:T44"/>
    <mergeCell ref="H20:I20"/>
    <mergeCell ref="H26:I26"/>
    <mergeCell ref="E26:G26"/>
    <mergeCell ref="E20:G20"/>
    <mergeCell ref="H23:I23"/>
    <mergeCell ref="E21:G21"/>
    <mergeCell ref="H21:I21"/>
    <mergeCell ref="A26:D26"/>
    <mergeCell ref="E15:G15"/>
    <mergeCell ref="E6:G6"/>
    <mergeCell ref="A10:D10"/>
    <mergeCell ref="A19:D19"/>
    <mergeCell ref="E11:G11"/>
    <mergeCell ref="A18:D18"/>
    <mergeCell ref="A24:D24"/>
    <mergeCell ref="A20:D20"/>
    <mergeCell ref="E23:G23"/>
    <mergeCell ref="E9:G9"/>
    <mergeCell ref="E22:G22"/>
    <mergeCell ref="E18:G18"/>
    <mergeCell ref="A9:D9"/>
    <mergeCell ref="A22:D22"/>
    <mergeCell ref="A23:D23"/>
    <mergeCell ref="H6:I6"/>
    <mergeCell ref="A6:D6"/>
    <mergeCell ref="A1:I1"/>
    <mergeCell ref="A2:I2"/>
    <mergeCell ref="A3:I3"/>
    <mergeCell ref="A5:D5"/>
    <mergeCell ref="H5:I5"/>
    <mergeCell ref="E5:G5"/>
  </mergeCells>
  <printOptions horizontalCentered="1"/>
  <pageMargins left="0" right="0" top="0.19685039370078741" bottom="0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Plan2</vt:lpstr>
      <vt:lpstr>2008</vt:lpstr>
      <vt:lpstr>011-2012</vt:lpstr>
      <vt:lpstr>Conv 18-2017</vt:lpstr>
      <vt:lpstr>w28</vt:lpstr>
      <vt:lpstr>PRESTAÇÃO CONV 030-08</vt:lpstr>
      <vt:lpstr>'011-2012'!Area_de_impressao</vt:lpstr>
      <vt:lpstr>'PRESTAÇÃO CONV 030-08'!Area_de_impressao</vt:lpstr>
      <vt:lpstr>'011-2012'!Titulos_de_impressao</vt:lpstr>
      <vt:lpstr>'Conv 18-2017'!Titulos_de_impressao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13237-3</dc:creator>
  <cp:lastModifiedBy>10366-7</cp:lastModifiedBy>
  <cp:lastPrinted>2018-03-28T14:56:37Z</cp:lastPrinted>
  <dcterms:created xsi:type="dcterms:W3CDTF">2012-05-02T19:07:23Z</dcterms:created>
  <dcterms:modified xsi:type="dcterms:W3CDTF">2018-04-09T20:10:27Z</dcterms:modified>
</cp:coreProperties>
</file>